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ELECT\Forms, Guides, &amp; Reference Docs\Calendars\2024\"/>
    </mc:Choice>
  </mc:AlternateContent>
  <xr:revisionPtr revIDLastSave="0" documentId="13_ncr:1_{FBA727AA-D823-4462-930A-DBD1FB398AEB}" xr6:coauthVersionLast="47" xr6:coauthVersionMax="47" xr10:uidLastSave="{00000000-0000-0000-0000-000000000000}"/>
  <bookViews>
    <workbookView xWindow="31170" yWindow="3015" windowWidth="23535" windowHeight="12945" activeTab="1" xr2:uid="{00000000-000D-0000-FFFF-FFFF00000000}"/>
  </bookViews>
  <sheets>
    <sheet name="Notes on Calendar" sheetId="5" r:id="rId1"/>
    <sheet name="Combined Elections Calendar" sheetId="3" r:id="rId2"/>
    <sheet name="Key Dates" sheetId="1" r:id="rId3"/>
  </sheets>
  <definedNames>
    <definedName name="_xlnm._FilterDatabase" localSheetId="1" hidden="1">'Combined Elections Calendar'!$A$2:$F$711</definedName>
    <definedName name="_xlnm.Print_Area" localSheetId="1">'Combined Elections Calendar'!$A$1:$F$710</definedName>
    <definedName name="_xlnm.Print_Area" localSheetId="2">'Key Dates'!$A$1:$B$49</definedName>
    <definedName name="_xlnm.Print_Area" localSheetId="0">'Notes on Calendar'!$A$1:$A$8</definedName>
    <definedName name="TitleRegion1.A3.B49.3">'Key Dates'!$A$2:$B$2</definedName>
    <definedName name="TitleRegion1.A3.F710.2">'Combined Elections Calendar'!$A$2:$F$2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23" i="3" l="1"/>
  <c r="A623" i="3"/>
  <c r="B501" i="3"/>
  <c r="A501" i="3"/>
  <c r="B372" i="3"/>
  <c r="A372" i="3"/>
  <c r="B371" i="3"/>
  <c r="A371" i="3"/>
  <c r="B370" i="3"/>
  <c r="A370" i="3"/>
  <c r="A174" i="3"/>
  <c r="B300" i="3"/>
  <c r="A300" i="3"/>
  <c r="B299" i="3"/>
  <c r="A299" i="3"/>
  <c r="B298" i="3"/>
  <c r="A298" i="3"/>
  <c r="B297" i="3"/>
  <c r="A297" i="3"/>
  <c r="B292" i="3"/>
  <c r="A292" i="3"/>
  <c r="B291" i="3"/>
  <c r="A291" i="3"/>
  <c r="B290" i="3"/>
  <c r="A290" i="3"/>
  <c r="B289" i="3"/>
  <c r="A289" i="3"/>
  <c r="B288" i="3"/>
  <c r="A288" i="3"/>
  <c r="B287" i="3"/>
  <c r="A287" i="3"/>
  <c r="B286" i="3"/>
  <c r="A286" i="3"/>
  <c r="B285" i="3"/>
  <c r="A285" i="3"/>
  <c r="B316" i="3"/>
  <c r="A316" i="3"/>
  <c r="B315" i="3"/>
  <c r="A315" i="3"/>
  <c r="B314" i="3"/>
  <c r="A314" i="3"/>
  <c r="B273" i="3"/>
  <c r="A273" i="3"/>
  <c r="A307" i="3"/>
  <c r="A306" i="3"/>
  <c r="A305" i="3"/>
  <c r="B304" i="3"/>
  <c r="A304" i="3"/>
  <c r="B303" i="3"/>
  <c r="A303" i="3"/>
  <c r="B302" i="3"/>
  <c r="A302" i="3"/>
  <c r="B301" i="3"/>
  <c r="A301" i="3"/>
  <c r="B296" i="3"/>
  <c r="A296" i="3"/>
  <c r="B295" i="3"/>
  <c r="A295" i="3"/>
  <c r="B294" i="3"/>
  <c r="A294" i="3"/>
  <c r="B293" i="3"/>
  <c r="A293" i="3"/>
  <c r="B189" i="3"/>
  <c r="B188" i="3"/>
  <c r="B187" i="3"/>
  <c r="B186" i="3"/>
  <c r="B185" i="3"/>
  <c r="B184" i="3"/>
  <c r="B183" i="3"/>
  <c r="B182" i="3"/>
  <c r="B181" i="3"/>
  <c r="B180" i="3"/>
  <c r="B179" i="3"/>
  <c r="B178" i="3"/>
  <c r="B177" i="3"/>
  <c r="B176" i="3"/>
  <c r="B175" i="3"/>
  <c r="B174" i="3"/>
  <c r="B165" i="3"/>
  <c r="B164" i="3"/>
  <c r="B163" i="3"/>
  <c r="B162" i="3"/>
  <c r="B161" i="3"/>
  <c r="B160" i="3"/>
  <c r="B159" i="3"/>
  <c r="B158" i="3"/>
  <c r="B157" i="3"/>
  <c r="B156" i="3"/>
  <c r="B155" i="3"/>
  <c r="B154" i="3"/>
  <c r="A154" i="3"/>
  <c r="B153" i="3"/>
  <c r="A153" i="3"/>
  <c r="B152" i="3"/>
  <c r="A152" i="3"/>
  <c r="B151" i="3"/>
  <c r="A151" i="3"/>
  <c r="B150" i="3"/>
  <c r="A150" i="3"/>
  <c r="B149" i="3"/>
  <c r="B381" i="3"/>
  <c r="A381" i="3"/>
  <c r="B380" i="3"/>
  <c r="A380" i="3"/>
  <c r="B379" i="3"/>
  <c r="A379" i="3"/>
  <c r="B361" i="3"/>
  <c r="A361" i="3"/>
  <c r="B360" i="3"/>
  <c r="A360" i="3"/>
  <c r="B359" i="3"/>
  <c r="A359" i="3"/>
  <c r="B358" i="3"/>
  <c r="A358" i="3"/>
  <c r="B357" i="3"/>
  <c r="A357" i="3"/>
  <c r="B356" i="3"/>
  <c r="A356" i="3"/>
  <c r="B355" i="3"/>
  <c r="A355" i="3"/>
  <c r="B354" i="3"/>
  <c r="A354" i="3"/>
  <c r="B353" i="3"/>
  <c r="A353" i="3"/>
  <c r="B352" i="3"/>
  <c r="A352" i="3"/>
  <c r="B229" i="3"/>
  <c r="B341" i="3"/>
  <c r="B233" i="3"/>
  <c r="A233" i="3"/>
  <c r="B232" i="3"/>
  <c r="A232" i="3"/>
  <c r="B231" i="3"/>
  <c r="A231" i="3"/>
  <c r="B230" i="3"/>
  <c r="A230" i="3"/>
  <c r="A229" i="3"/>
  <c r="B228" i="3"/>
  <c r="A228" i="3"/>
  <c r="B227" i="3"/>
  <c r="A227" i="3"/>
  <c r="A226" i="3"/>
  <c r="B226" i="3"/>
  <c r="B225" i="3"/>
  <c r="A225" i="3"/>
  <c r="B224" i="3"/>
  <c r="A224" i="3"/>
  <c r="B223" i="3"/>
  <c r="A223" i="3"/>
  <c r="B222" i="3"/>
  <c r="A222" i="3"/>
  <c r="B221" i="3"/>
  <c r="A221" i="3"/>
  <c r="B220" i="3"/>
  <c r="A220" i="3"/>
  <c r="B219" i="3"/>
  <c r="A219" i="3"/>
  <c r="A218" i="3"/>
  <c r="A217" i="3"/>
  <c r="A216" i="3"/>
  <c r="A215" i="3"/>
  <c r="A214" i="3"/>
  <c r="A213" i="3"/>
  <c r="A212" i="3"/>
  <c r="A211" i="3"/>
  <c r="A210" i="3"/>
  <c r="B218" i="3"/>
  <c r="B217" i="3"/>
  <c r="B216" i="3"/>
  <c r="B215" i="3"/>
  <c r="B214" i="3"/>
  <c r="B213" i="3"/>
  <c r="B212" i="3"/>
  <c r="B211" i="3"/>
  <c r="B210" i="3"/>
  <c r="B274" i="3"/>
  <c r="B275" i="3"/>
  <c r="B276" i="3"/>
  <c r="B277" i="3"/>
  <c r="B278" i="3"/>
  <c r="B279" i="3"/>
  <c r="B280" i="3"/>
  <c r="B281" i="3"/>
  <c r="B282" i="3"/>
  <c r="B283" i="3"/>
  <c r="B284" i="3"/>
  <c r="A284" i="3"/>
  <c r="A283" i="3"/>
  <c r="A282" i="3"/>
  <c r="A281" i="3"/>
  <c r="A280" i="3"/>
  <c r="A279" i="3"/>
  <c r="A278" i="3"/>
  <c r="A277" i="3"/>
  <c r="A276" i="3"/>
  <c r="A274" i="3"/>
  <c r="A275" i="3"/>
  <c r="B209" i="3"/>
  <c r="B208" i="3"/>
  <c r="B207" i="3"/>
  <c r="B206" i="3"/>
  <c r="B205" i="3"/>
  <c r="B204" i="3"/>
  <c r="B202" i="3"/>
  <c r="B203" i="3"/>
  <c r="A202" i="3"/>
  <c r="A203" i="3"/>
  <c r="A204" i="3"/>
  <c r="A209" i="3"/>
  <c r="A208" i="3"/>
  <c r="A207" i="3"/>
  <c r="A206" i="3"/>
  <c r="A205" i="3"/>
  <c r="A263" i="3"/>
  <c r="B142" i="3" l="1"/>
  <c r="B141" i="3"/>
  <c r="B600" i="3"/>
  <c r="B599" i="3"/>
  <c r="B598" i="3"/>
  <c r="B697" i="3"/>
  <c r="A697" i="3"/>
  <c r="B696" i="3"/>
  <c r="A696" i="3"/>
  <c r="B695" i="3"/>
  <c r="A695" i="3"/>
  <c r="B694" i="3"/>
  <c r="A694" i="3"/>
  <c r="B693" i="3"/>
  <c r="A693" i="3"/>
  <c r="B692" i="3"/>
  <c r="A692" i="3"/>
  <c r="B685" i="3"/>
  <c r="A685" i="3"/>
  <c r="B684" i="3"/>
  <c r="A684" i="3"/>
  <c r="B683" i="3"/>
  <c r="A683" i="3"/>
  <c r="B678" i="3"/>
  <c r="A678" i="3"/>
  <c r="B671" i="3"/>
  <c r="A671" i="3"/>
  <c r="B670" i="3"/>
  <c r="A670" i="3"/>
  <c r="B669" i="3"/>
  <c r="A669" i="3"/>
  <c r="B668" i="3"/>
  <c r="A668" i="3"/>
  <c r="B667" i="3"/>
  <c r="A667" i="3"/>
  <c r="B666" i="3"/>
  <c r="A666" i="3"/>
  <c r="B640" i="3"/>
  <c r="A640" i="3"/>
  <c r="B639" i="3"/>
  <c r="A639" i="3"/>
  <c r="B638" i="3"/>
  <c r="A638" i="3"/>
  <c r="B637" i="3"/>
  <c r="A637" i="3"/>
  <c r="B636" i="3"/>
  <c r="A636" i="3"/>
  <c r="B635" i="3"/>
  <c r="A635" i="3"/>
  <c r="B633" i="3"/>
  <c r="A633" i="3"/>
  <c r="B632" i="3"/>
  <c r="A632" i="3"/>
  <c r="B631" i="3"/>
  <c r="A631" i="3"/>
  <c r="B630" i="3"/>
  <c r="A630" i="3"/>
  <c r="B629" i="3"/>
  <c r="A629" i="3"/>
  <c r="B628" i="3"/>
  <c r="A628" i="3"/>
  <c r="B618" i="3"/>
  <c r="A618" i="3"/>
  <c r="B603" i="3"/>
  <c r="A603" i="3"/>
  <c r="B602" i="3"/>
  <c r="A602" i="3"/>
  <c r="B601" i="3"/>
  <c r="A601" i="3"/>
  <c r="B608" i="3"/>
  <c r="A608" i="3"/>
  <c r="B607" i="3"/>
  <c r="A607" i="3"/>
  <c r="B606" i="3"/>
  <c r="A606" i="3"/>
  <c r="B605" i="3"/>
  <c r="A605" i="3"/>
  <c r="B604" i="3"/>
  <c r="A604" i="3"/>
  <c r="A600" i="3"/>
  <c r="A599" i="3"/>
  <c r="A598" i="3"/>
  <c r="B589" i="3"/>
  <c r="A589" i="3"/>
  <c r="B588" i="3"/>
  <c r="A588" i="3"/>
  <c r="B587" i="3"/>
  <c r="A587" i="3"/>
  <c r="B564" i="3"/>
  <c r="A564" i="3"/>
  <c r="B560" i="3"/>
  <c r="A560" i="3"/>
  <c r="B559" i="3"/>
  <c r="A559" i="3"/>
  <c r="B558" i="3"/>
  <c r="A558" i="3"/>
  <c r="B554" i="3"/>
  <c r="A554" i="3"/>
  <c r="B553" i="3"/>
  <c r="A553" i="3"/>
  <c r="B552" i="3" l="1"/>
  <c r="A552" i="3"/>
  <c r="B548" i="3"/>
  <c r="A548" i="3"/>
  <c r="B547" i="3"/>
  <c r="A547" i="3"/>
  <c r="B546" i="3"/>
  <c r="A546" i="3"/>
  <c r="B545" i="3"/>
  <c r="A545" i="3"/>
  <c r="B544" i="3"/>
  <c r="A544" i="3"/>
  <c r="B543" i="3"/>
  <c r="A543" i="3"/>
  <c r="B542" i="3"/>
  <c r="A542" i="3"/>
  <c r="B541" i="3"/>
  <c r="A541" i="3"/>
  <c r="B540" i="3"/>
  <c r="A540" i="3"/>
  <c r="B520" i="3"/>
  <c r="A520" i="3"/>
  <c r="B519" i="3"/>
  <c r="A519" i="3"/>
  <c r="B518" i="3"/>
  <c r="A518" i="3"/>
  <c r="B459" i="3"/>
  <c r="A459" i="3"/>
  <c r="B458" i="3"/>
  <c r="A458" i="3"/>
  <c r="B343" i="3"/>
  <c r="A343" i="3"/>
  <c r="B342" i="3"/>
  <c r="A342" i="3"/>
  <c r="A341" i="3"/>
  <c r="B340" i="3"/>
  <c r="A340" i="3"/>
  <c r="B339" i="3"/>
  <c r="A339" i="3"/>
  <c r="B338" i="3"/>
  <c r="A338" i="3"/>
  <c r="B320" i="3"/>
  <c r="A320" i="3"/>
  <c r="A141" i="3"/>
  <c r="B136" i="3"/>
  <c r="B135" i="3"/>
  <c r="B134" i="3"/>
  <c r="B133" i="3"/>
  <c r="B132" i="3"/>
  <c r="B131" i="3"/>
  <c r="B130" i="3"/>
  <c r="B129" i="3"/>
  <c r="B128" i="3"/>
  <c r="B127" i="3"/>
  <c r="B126" i="3"/>
  <c r="B125" i="3"/>
  <c r="B124" i="3"/>
  <c r="B123" i="3"/>
  <c r="B122" i="3"/>
  <c r="B121" i="3"/>
  <c r="B120" i="3"/>
  <c r="B119" i="3"/>
  <c r="B118" i="3"/>
  <c r="B117" i="3"/>
  <c r="B116" i="3"/>
  <c r="B115" i="3"/>
  <c r="B36" i="3"/>
  <c r="A36" i="3"/>
  <c r="B35" i="3"/>
  <c r="A35" i="3"/>
  <c r="B34" i="3"/>
  <c r="A34" i="3"/>
  <c r="B33" i="3"/>
  <c r="A33" i="3"/>
  <c r="B32" i="3"/>
  <c r="A32" i="3"/>
  <c r="B31" i="3"/>
  <c r="A31" i="3"/>
  <c r="B30" i="3"/>
  <c r="A30" i="3"/>
  <c r="B29" i="3"/>
  <c r="A29" i="3"/>
  <c r="B28" i="3"/>
  <c r="A28" i="3"/>
  <c r="B27" i="3"/>
  <c r="A27" i="3"/>
  <c r="B26" i="3"/>
  <c r="A26" i="3"/>
  <c r="B25" i="3" l="1"/>
  <c r="A25" i="3"/>
  <c r="B48" i="3"/>
  <c r="A48" i="3"/>
  <c r="B47" i="3"/>
  <c r="A47" i="3"/>
  <c r="B46" i="3"/>
  <c r="A46" i="3"/>
  <c r="B45" i="3"/>
  <c r="A45" i="3"/>
  <c r="B44" i="3"/>
  <c r="A44" i="3"/>
  <c r="B43" i="3"/>
  <c r="A43" i="3"/>
  <c r="B42" i="3"/>
  <c r="A42" i="3"/>
  <c r="B41" i="3"/>
  <c r="A41" i="3"/>
  <c r="B40" i="3"/>
  <c r="A40" i="3"/>
  <c r="B39" i="3"/>
  <c r="A39" i="3"/>
  <c r="B38" i="3"/>
  <c r="A38" i="3"/>
  <c r="B37" i="3"/>
  <c r="A37" i="3"/>
  <c r="A24" i="3"/>
  <c r="A13" i="3"/>
  <c r="B596" i="3" l="1"/>
  <c r="A596" i="3"/>
  <c r="B595" i="3"/>
  <c r="A595" i="3"/>
  <c r="B594" i="3"/>
  <c r="A594" i="3"/>
  <c r="B551" i="3"/>
  <c r="A551" i="3"/>
  <c r="B550" i="3"/>
  <c r="A550" i="3"/>
  <c r="B549" i="3"/>
  <c r="A549" i="3"/>
  <c r="A597" i="3"/>
  <c r="B597" i="3"/>
  <c r="A525" i="3"/>
  <c r="B527" i="3"/>
  <c r="A527" i="3"/>
  <c r="B526" i="3"/>
  <c r="A526" i="3"/>
  <c r="B525" i="3"/>
  <c r="A344" i="3"/>
  <c r="B344" i="3"/>
  <c r="A634" i="3"/>
  <c r="B634" i="3"/>
  <c r="A522" i="3"/>
  <c r="B524" i="3"/>
  <c r="A524" i="3"/>
  <c r="B523" i="3"/>
  <c r="A523" i="3"/>
  <c r="B522" i="3"/>
  <c r="A387" i="3"/>
  <c r="B387" i="3"/>
  <c r="A624" i="3"/>
  <c r="B624" i="3"/>
  <c r="A385" i="3"/>
  <c r="B385" i="3"/>
  <c r="B563" i="3"/>
  <c r="A563" i="3"/>
  <c r="B562" i="3"/>
  <c r="A562" i="3"/>
  <c r="B561" i="3"/>
  <c r="A561" i="3"/>
  <c r="B516" i="3"/>
  <c r="A516" i="3"/>
  <c r="B515" i="3"/>
  <c r="A515" i="3"/>
  <c r="B514" i="3"/>
  <c r="A514" i="3"/>
  <c r="B647" i="3"/>
  <c r="A647" i="3"/>
  <c r="B646" i="3"/>
  <c r="A646" i="3"/>
  <c r="B645" i="3"/>
  <c r="A645" i="3"/>
  <c r="B682" i="3"/>
  <c r="A682" i="3"/>
  <c r="A486" i="3"/>
  <c r="B486" i="3"/>
  <c r="B586" i="3"/>
  <c r="A586" i="3"/>
  <c r="B585" i="3"/>
  <c r="A585" i="3"/>
  <c r="B584" i="3"/>
  <c r="A584" i="3"/>
  <c r="B521" i="3"/>
  <c r="A521" i="3"/>
  <c r="A517" i="3"/>
  <c r="B517" i="3"/>
  <c r="A620" i="3"/>
  <c r="B508" i="3"/>
  <c r="A508" i="3"/>
  <c r="B507" i="3"/>
  <c r="A507" i="3"/>
  <c r="B389" i="3"/>
  <c r="A389" i="3"/>
  <c r="A565" i="3"/>
  <c r="A654" i="3" l="1"/>
  <c r="B654" i="3"/>
  <c r="A641" i="3"/>
  <c r="A590" i="3"/>
  <c r="B590" i="3"/>
  <c r="A345" i="3"/>
  <c r="B345" i="3"/>
  <c r="A495" i="3"/>
  <c r="B641" i="3"/>
  <c r="A388" i="3"/>
  <c r="B388" i="3"/>
  <c r="B494" i="3" l="1"/>
  <c r="A494" i="3"/>
  <c r="B493" i="3"/>
  <c r="A493" i="3"/>
  <c r="B492" i="3"/>
  <c r="A492" i="3"/>
  <c r="B567" i="3"/>
  <c r="A567" i="3"/>
  <c r="B566" i="3"/>
  <c r="A566" i="3"/>
  <c r="B565" i="3"/>
  <c r="A460" i="3" l="1"/>
  <c r="B462" i="3"/>
  <c r="A462" i="3"/>
  <c r="B461" i="3"/>
  <c r="A461" i="3"/>
  <c r="B460" i="3"/>
  <c r="B392" i="3"/>
  <c r="A392" i="3"/>
  <c r="B391" i="3"/>
  <c r="A391" i="3"/>
  <c r="B390" i="3"/>
  <c r="A390" i="3"/>
  <c r="B710" i="3" l="1"/>
  <c r="A710" i="3"/>
  <c r="B709" i="3"/>
  <c r="A709" i="3"/>
  <c r="B708" i="3"/>
  <c r="A708" i="3"/>
  <c r="B707" i="3"/>
  <c r="A707" i="3"/>
  <c r="B706" i="3"/>
  <c r="A706" i="3"/>
  <c r="B705" i="3"/>
  <c r="A705" i="3"/>
  <c r="B704" i="3"/>
  <c r="A704" i="3"/>
  <c r="B703" i="3"/>
  <c r="A703" i="3"/>
  <c r="B702" i="3"/>
  <c r="A702" i="3"/>
  <c r="B701" i="3"/>
  <c r="A701" i="3"/>
  <c r="B700" i="3"/>
  <c r="A700" i="3"/>
  <c r="B699" i="3"/>
  <c r="A699" i="3"/>
  <c r="B698" i="3"/>
  <c r="A698" i="3"/>
  <c r="B691" i="3"/>
  <c r="A691" i="3"/>
  <c r="B690" i="3"/>
  <c r="A690" i="3"/>
  <c r="B689" i="3"/>
  <c r="A689" i="3"/>
  <c r="B688" i="3"/>
  <c r="A688" i="3"/>
  <c r="B687" i="3"/>
  <c r="A687" i="3"/>
  <c r="B686" i="3"/>
  <c r="A686" i="3"/>
  <c r="B681" i="3"/>
  <c r="A681" i="3"/>
  <c r="B680" i="3"/>
  <c r="A680" i="3"/>
  <c r="B679" i="3"/>
  <c r="A679" i="3"/>
  <c r="B677" i="3"/>
  <c r="A677" i="3"/>
  <c r="B676" i="3"/>
  <c r="A676" i="3"/>
  <c r="B675" i="3"/>
  <c r="A675" i="3"/>
  <c r="B674" i="3"/>
  <c r="A674" i="3"/>
  <c r="B673" i="3"/>
  <c r="A673" i="3"/>
  <c r="B672" i="3"/>
  <c r="A672" i="3"/>
  <c r="B663" i="3"/>
  <c r="A663" i="3"/>
  <c r="B662" i="3"/>
  <c r="A662" i="3"/>
  <c r="B661" i="3"/>
  <c r="A661" i="3"/>
  <c r="B660" i="3"/>
  <c r="A660" i="3"/>
  <c r="B659" i="3"/>
  <c r="A659" i="3"/>
  <c r="B658" i="3"/>
  <c r="A658" i="3"/>
  <c r="B657" i="3"/>
  <c r="A657" i="3"/>
  <c r="B656" i="3"/>
  <c r="A656" i="3"/>
  <c r="B655" i="3"/>
  <c r="A655" i="3"/>
  <c r="B653" i="3"/>
  <c r="A653" i="3"/>
  <c r="B652" i="3"/>
  <c r="A652" i="3"/>
  <c r="B651" i="3"/>
  <c r="A651" i="3"/>
  <c r="B650" i="3"/>
  <c r="A650" i="3"/>
  <c r="B649" i="3"/>
  <c r="A649" i="3"/>
  <c r="B648" i="3"/>
  <c r="A648" i="3"/>
  <c r="B644" i="3"/>
  <c r="A644" i="3"/>
  <c r="B643" i="3"/>
  <c r="A643" i="3"/>
  <c r="B642" i="3"/>
  <c r="A642" i="3"/>
  <c r="B627" i="3"/>
  <c r="A627" i="3"/>
  <c r="B626" i="3"/>
  <c r="A626" i="3"/>
  <c r="B625" i="3"/>
  <c r="A625" i="3"/>
  <c r="B622" i="3"/>
  <c r="A622" i="3"/>
  <c r="B621" i="3"/>
  <c r="A621" i="3"/>
  <c r="B620" i="3"/>
  <c r="B619" i="3"/>
  <c r="A619" i="3"/>
  <c r="B617" i="3"/>
  <c r="A617" i="3"/>
  <c r="B616" i="3"/>
  <c r="A616" i="3"/>
  <c r="B615" i="3"/>
  <c r="A615" i="3"/>
  <c r="B614" i="3"/>
  <c r="A614" i="3"/>
  <c r="B613" i="3"/>
  <c r="A613" i="3"/>
  <c r="B612" i="3"/>
  <c r="A612" i="3"/>
  <c r="B611" i="3"/>
  <c r="A611" i="3"/>
  <c r="B610" i="3"/>
  <c r="A610" i="3"/>
  <c r="B609" i="3"/>
  <c r="A609" i="3"/>
  <c r="B593" i="3"/>
  <c r="A593" i="3"/>
  <c r="B592" i="3"/>
  <c r="A592" i="3"/>
  <c r="B591" i="3"/>
  <c r="A591" i="3"/>
  <c r="B583" i="3"/>
  <c r="A583" i="3"/>
  <c r="B582" i="3"/>
  <c r="A582" i="3"/>
  <c r="B557" i="3"/>
  <c r="A557" i="3"/>
  <c r="B556" i="3"/>
  <c r="A556" i="3"/>
  <c r="B555" i="3"/>
  <c r="A555" i="3"/>
  <c r="B539" i="3"/>
  <c r="A539" i="3"/>
  <c r="B533" i="3"/>
  <c r="A533" i="3"/>
  <c r="B538" i="3"/>
  <c r="A538" i="3"/>
  <c r="B537" i="3"/>
  <c r="A537" i="3"/>
  <c r="B536" i="3"/>
  <c r="A536" i="3"/>
  <c r="B535" i="3"/>
  <c r="A535" i="3"/>
  <c r="B534" i="3"/>
  <c r="A534" i="3"/>
  <c r="B532" i="3"/>
  <c r="A532" i="3"/>
  <c r="B531" i="3"/>
  <c r="A531" i="3"/>
  <c r="B530" i="3"/>
  <c r="A530" i="3"/>
  <c r="B529" i="3"/>
  <c r="A529" i="3"/>
  <c r="B528" i="3"/>
  <c r="A528" i="3"/>
  <c r="B506" i="3"/>
  <c r="A506" i="3"/>
  <c r="B505" i="3"/>
  <c r="A505" i="3"/>
  <c r="B504" i="3"/>
  <c r="A504" i="3"/>
  <c r="B500" i="3"/>
  <c r="A500" i="3"/>
  <c r="B499" i="3"/>
  <c r="A499" i="3"/>
  <c r="B498" i="3"/>
  <c r="A498" i="3"/>
  <c r="B509" i="3"/>
  <c r="A509" i="3"/>
  <c r="B497" i="3"/>
  <c r="A497" i="3"/>
  <c r="B496" i="3"/>
  <c r="A496" i="3"/>
  <c r="B495" i="3"/>
  <c r="B491" i="3"/>
  <c r="A491" i="3"/>
  <c r="B490" i="3"/>
  <c r="A490" i="3"/>
  <c r="B489" i="3"/>
  <c r="A489" i="3"/>
  <c r="B432" i="3" l="1"/>
  <c r="A432" i="3"/>
  <c r="B431" i="3"/>
  <c r="A431" i="3"/>
  <c r="B430" i="3"/>
  <c r="A430" i="3"/>
  <c r="B429" i="3"/>
  <c r="A429" i="3"/>
  <c r="B428" i="3"/>
  <c r="A428" i="3"/>
  <c r="B427" i="3"/>
  <c r="A427" i="3"/>
  <c r="B398" i="3"/>
  <c r="A398" i="3"/>
  <c r="B397" i="3"/>
  <c r="A397" i="3"/>
  <c r="B396" i="3"/>
  <c r="A396" i="3"/>
  <c r="B395" i="3"/>
  <c r="A395" i="3"/>
  <c r="B394" i="3"/>
  <c r="A394" i="3"/>
  <c r="B393" i="3"/>
  <c r="A393" i="3"/>
  <c r="B482" i="3"/>
  <c r="A482" i="3"/>
  <c r="B481" i="3"/>
  <c r="A481" i="3"/>
  <c r="B480" i="3"/>
  <c r="A480" i="3"/>
  <c r="B479" i="3"/>
  <c r="A479" i="3"/>
  <c r="B478" i="3"/>
  <c r="A478" i="3"/>
  <c r="B477" i="3"/>
  <c r="A477" i="3"/>
  <c r="B476" i="3"/>
  <c r="A476" i="3"/>
  <c r="B475" i="3"/>
  <c r="A475" i="3"/>
  <c r="B474" i="3"/>
  <c r="A474" i="3"/>
  <c r="B473" i="3"/>
  <c r="A473" i="3"/>
  <c r="B472" i="3"/>
  <c r="A472" i="3"/>
  <c r="B471" i="3"/>
  <c r="A471" i="3"/>
  <c r="B470" i="3"/>
  <c r="A470" i="3"/>
  <c r="B469" i="3"/>
  <c r="A469" i="3"/>
  <c r="B468" i="3"/>
  <c r="A468" i="3"/>
  <c r="B467" i="3"/>
  <c r="A467" i="3"/>
  <c r="B466" i="3"/>
  <c r="A466" i="3"/>
  <c r="B433" i="3"/>
  <c r="A433" i="3"/>
  <c r="B386" i="3"/>
  <c r="A386" i="3"/>
  <c r="B384" i="3"/>
  <c r="A384" i="3"/>
  <c r="B383" i="3"/>
  <c r="A383" i="3"/>
  <c r="B382" i="3"/>
  <c r="A382" i="3"/>
  <c r="B378" i="3"/>
  <c r="A378" i="3"/>
  <c r="B377" i="3"/>
  <c r="A377" i="3"/>
  <c r="B376" i="3"/>
  <c r="A376" i="3"/>
  <c r="B375" i="3"/>
  <c r="A375" i="3"/>
  <c r="B374" i="3"/>
  <c r="A374" i="3"/>
  <c r="B373" i="3"/>
  <c r="A373" i="3"/>
  <c r="B369" i="3"/>
  <c r="A369" i="3"/>
  <c r="B368" i="3"/>
  <c r="A368" i="3"/>
  <c r="B367" i="3"/>
  <c r="A367" i="3"/>
  <c r="B366" i="3"/>
  <c r="A366" i="3"/>
  <c r="B365" i="3"/>
  <c r="A365" i="3"/>
  <c r="B364" i="3"/>
  <c r="A364" i="3"/>
  <c r="B363" i="3"/>
  <c r="A363" i="3"/>
  <c r="B362" i="3"/>
  <c r="A362" i="3"/>
  <c r="B337" i="3"/>
  <c r="A337" i="3"/>
  <c r="B336" i="3"/>
  <c r="A336" i="3"/>
  <c r="B335" i="3"/>
  <c r="A335" i="3"/>
  <c r="B334" i="3"/>
  <c r="A334" i="3"/>
  <c r="B333" i="3"/>
  <c r="A333" i="3"/>
  <c r="B332" i="3"/>
  <c r="A332" i="3"/>
  <c r="B331" i="3"/>
  <c r="A331" i="3"/>
  <c r="B330" i="3"/>
  <c r="A330" i="3"/>
  <c r="B329" i="3"/>
  <c r="A329" i="3"/>
  <c r="B328" i="3"/>
  <c r="A328" i="3"/>
  <c r="B327" i="3"/>
  <c r="A327" i="3"/>
  <c r="B326" i="3"/>
  <c r="A326" i="3"/>
  <c r="B325" i="3"/>
  <c r="A325" i="3"/>
  <c r="B324" i="3"/>
  <c r="A324" i="3"/>
  <c r="B323" i="3"/>
  <c r="A323" i="3"/>
  <c r="B322" i="3"/>
  <c r="A322" i="3"/>
  <c r="B321" i="3"/>
  <c r="A321" i="3"/>
  <c r="B319" i="3"/>
  <c r="A319" i="3"/>
  <c r="B318" i="3"/>
  <c r="A318" i="3"/>
  <c r="B317" i="3"/>
  <c r="A317" i="3"/>
  <c r="B311" i="3"/>
  <c r="A311" i="3"/>
  <c r="B310" i="3"/>
  <c r="A310" i="3"/>
  <c r="B309" i="3"/>
  <c r="A309" i="3"/>
  <c r="B308" i="3"/>
  <c r="A308" i="3"/>
  <c r="B313" i="3"/>
  <c r="A313" i="3"/>
  <c r="B312" i="3"/>
  <c r="A312" i="3"/>
  <c r="B272" i="3"/>
  <c r="A272" i="3"/>
  <c r="B271" i="3"/>
  <c r="A271" i="3"/>
  <c r="B270" i="3"/>
  <c r="B269" i="3"/>
  <c r="B268" i="3"/>
  <c r="B267" i="3"/>
  <c r="B266" i="3"/>
  <c r="B265" i="3"/>
  <c r="A270" i="3"/>
  <c r="A269" i="3"/>
  <c r="A268" i="3"/>
  <c r="A267" i="3"/>
  <c r="A266" i="3"/>
  <c r="A265" i="3"/>
  <c r="B264" i="3"/>
  <c r="B263" i="3"/>
  <c r="B262" i="3"/>
  <c r="B261" i="3"/>
  <c r="B260" i="3"/>
  <c r="B259" i="3"/>
  <c r="B258" i="3"/>
  <c r="B257" i="3"/>
  <c r="A264" i="3"/>
  <c r="A262" i="3"/>
  <c r="A261" i="3"/>
  <c r="A260" i="3"/>
  <c r="A259" i="3"/>
  <c r="A258" i="3"/>
  <c r="A257" i="3"/>
  <c r="B256" i="3"/>
  <c r="A256" i="3"/>
  <c r="B255" i="3"/>
  <c r="A255" i="3"/>
  <c r="B254" i="3"/>
  <c r="A254" i="3"/>
  <c r="B253" i="3"/>
  <c r="A253" i="3"/>
  <c r="B252" i="3"/>
  <c r="A252" i="3"/>
  <c r="B251" i="3"/>
  <c r="A251" i="3"/>
  <c r="B250" i="3"/>
  <c r="A250" i="3"/>
  <c r="B249" i="3"/>
  <c r="A249" i="3"/>
  <c r="B248" i="3"/>
  <c r="A248" i="3"/>
  <c r="B247" i="3"/>
  <c r="A247" i="3"/>
  <c r="B246" i="3"/>
  <c r="A246" i="3"/>
  <c r="B245" i="3"/>
  <c r="A245" i="3"/>
  <c r="B244" i="3"/>
  <c r="A244" i="3"/>
  <c r="B243" i="3"/>
  <c r="A243" i="3"/>
  <c r="B242" i="3"/>
  <c r="A242" i="3"/>
  <c r="B241" i="3"/>
  <c r="A241" i="3"/>
  <c r="B240" i="3"/>
  <c r="A240" i="3"/>
  <c r="B239" i="3"/>
  <c r="A239" i="3"/>
  <c r="B238" i="3"/>
  <c r="A238" i="3"/>
  <c r="B237" i="3"/>
  <c r="A237" i="3"/>
  <c r="B236" i="3"/>
  <c r="A236" i="3"/>
  <c r="B235" i="3"/>
  <c r="A235" i="3"/>
  <c r="B234" i="3"/>
  <c r="A234" i="3"/>
  <c r="B201" i="3"/>
  <c r="A201" i="3"/>
  <c r="B200" i="3"/>
  <c r="A200" i="3"/>
  <c r="B199" i="3"/>
  <c r="A199" i="3"/>
  <c r="B198" i="3"/>
  <c r="A198" i="3"/>
  <c r="B197" i="3"/>
  <c r="A197" i="3"/>
  <c r="B196" i="3"/>
  <c r="A196" i="3"/>
  <c r="B195" i="3"/>
  <c r="A195" i="3"/>
  <c r="B194" i="3"/>
  <c r="A194" i="3"/>
  <c r="B193" i="3"/>
  <c r="A193" i="3"/>
  <c r="B192" i="3"/>
  <c r="A192" i="3"/>
  <c r="B191" i="3"/>
  <c r="A191" i="3"/>
  <c r="A189" i="3"/>
  <c r="A188" i="3"/>
  <c r="A187" i="3"/>
  <c r="A186" i="3"/>
  <c r="A185" i="3"/>
  <c r="A184" i="3"/>
  <c r="A183" i="3"/>
  <c r="A182" i="3"/>
  <c r="A181" i="3"/>
  <c r="A180" i="3"/>
  <c r="A179" i="3"/>
  <c r="A178" i="3"/>
  <c r="A177" i="3"/>
  <c r="A176" i="3"/>
  <c r="A175" i="3"/>
  <c r="B173" i="3"/>
  <c r="A173" i="3"/>
  <c r="B172" i="3"/>
  <c r="A172" i="3"/>
  <c r="B171" i="3"/>
  <c r="A171" i="3"/>
  <c r="B170" i="3"/>
  <c r="A170" i="3"/>
  <c r="B169" i="3"/>
  <c r="A169" i="3"/>
  <c r="B168" i="3"/>
  <c r="A168" i="3"/>
  <c r="B167" i="3"/>
  <c r="A167" i="3"/>
  <c r="B166" i="3"/>
  <c r="A166" i="3"/>
  <c r="A165" i="3"/>
  <c r="A164" i="3"/>
  <c r="A163" i="3"/>
  <c r="A162" i="3"/>
  <c r="A161" i="3"/>
  <c r="A160" i="3"/>
  <c r="A159" i="3"/>
  <c r="A158" i="3"/>
  <c r="A157" i="3"/>
  <c r="A156" i="3"/>
  <c r="A155" i="3"/>
  <c r="A149" i="3"/>
  <c r="B190" i="3"/>
  <c r="A190" i="3"/>
  <c r="B148" i="3"/>
  <c r="A148" i="3"/>
  <c r="B147" i="3"/>
  <c r="A147" i="3"/>
  <c r="B146" i="3"/>
  <c r="A146" i="3"/>
  <c r="B145" i="3"/>
  <c r="A145" i="3"/>
  <c r="B144" i="3"/>
  <c r="A144" i="3"/>
  <c r="B143" i="3"/>
  <c r="A143" i="3"/>
  <c r="A142" i="3"/>
  <c r="B140" i="3"/>
  <c r="A140" i="3"/>
  <c r="B139" i="3"/>
  <c r="A139" i="3"/>
  <c r="B138" i="3"/>
  <c r="A138" i="3"/>
  <c r="B137" i="3"/>
  <c r="A137" i="3"/>
  <c r="A136" i="3"/>
  <c r="A135" i="3"/>
  <c r="A134" i="3"/>
  <c r="A133" i="3"/>
  <c r="A132" i="3"/>
  <c r="A131" i="3"/>
  <c r="A130" i="3"/>
  <c r="A129" i="3"/>
  <c r="A128" i="3"/>
  <c r="A127" i="3"/>
  <c r="A126" i="3"/>
  <c r="A125" i="3"/>
  <c r="A124" i="3"/>
  <c r="A123" i="3"/>
  <c r="A122" i="3"/>
  <c r="A121" i="3"/>
  <c r="A120" i="3"/>
  <c r="A119" i="3"/>
  <c r="A118" i="3"/>
  <c r="A117" i="3"/>
  <c r="A116" i="3"/>
  <c r="A115" i="3"/>
  <c r="B114" i="3"/>
  <c r="A114" i="3"/>
  <c r="B113" i="3"/>
  <c r="A113" i="3"/>
  <c r="B112" i="3"/>
  <c r="A112" i="3"/>
  <c r="B111" i="3"/>
  <c r="A111" i="3"/>
  <c r="B110" i="3"/>
  <c r="A110" i="3"/>
  <c r="B109" i="3"/>
  <c r="A109" i="3"/>
  <c r="B108" i="3"/>
  <c r="A108" i="3"/>
  <c r="B107" i="3"/>
  <c r="A107" i="3"/>
  <c r="B106" i="3"/>
  <c r="A106" i="3"/>
  <c r="B105" i="3"/>
  <c r="A105" i="3"/>
  <c r="B104" i="3"/>
  <c r="A104" i="3"/>
  <c r="B103" i="3"/>
  <c r="A103" i="3"/>
  <c r="B102" i="3"/>
  <c r="A102" i="3"/>
  <c r="B101" i="3"/>
  <c r="A101" i="3"/>
  <c r="B100" i="3"/>
  <c r="A100" i="3"/>
  <c r="B99" i="3"/>
  <c r="A99" i="3"/>
  <c r="B98" i="3"/>
  <c r="A98" i="3"/>
  <c r="B97" i="3"/>
  <c r="A97" i="3"/>
  <c r="B96" i="3"/>
  <c r="A96" i="3"/>
  <c r="B95" i="3"/>
  <c r="A95" i="3"/>
  <c r="B94" i="3"/>
  <c r="A94" i="3"/>
  <c r="B93" i="3"/>
  <c r="A93" i="3"/>
  <c r="B92" i="3"/>
  <c r="A92" i="3"/>
  <c r="B91" i="3"/>
  <c r="A91" i="3"/>
  <c r="B90" i="3"/>
  <c r="A90" i="3"/>
  <c r="B89" i="3"/>
  <c r="A89" i="3"/>
  <c r="B88" i="3"/>
  <c r="A88" i="3"/>
  <c r="B87" i="3"/>
  <c r="A87" i="3"/>
  <c r="B86" i="3"/>
  <c r="A86" i="3"/>
  <c r="B85" i="3"/>
  <c r="A85" i="3"/>
  <c r="B84" i="3"/>
  <c r="A84" i="3"/>
  <c r="B83" i="3"/>
  <c r="A83" i="3"/>
  <c r="B82" i="3"/>
  <c r="A82" i="3"/>
  <c r="B81" i="3"/>
  <c r="A81" i="3"/>
  <c r="B80" i="3"/>
  <c r="A80" i="3"/>
  <c r="B79" i="3"/>
  <c r="A79" i="3"/>
  <c r="B78" i="3"/>
  <c r="A78" i="3"/>
  <c r="B77" i="3"/>
  <c r="A77" i="3"/>
  <c r="B76" i="3"/>
  <c r="A76" i="3"/>
  <c r="B75" i="3"/>
  <c r="A75" i="3"/>
  <c r="B74" i="3"/>
  <c r="A74" i="3"/>
  <c r="B73" i="3"/>
  <c r="A73" i="3"/>
  <c r="B72" i="3"/>
  <c r="A72" i="3"/>
  <c r="B71" i="3"/>
  <c r="A71" i="3"/>
  <c r="B70" i="3"/>
  <c r="A70" i="3"/>
  <c r="B69" i="3"/>
  <c r="A69" i="3"/>
  <c r="B68" i="3"/>
  <c r="A68" i="3"/>
  <c r="B67" i="3"/>
  <c r="A67" i="3"/>
  <c r="B66" i="3"/>
  <c r="A66" i="3"/>
  <c r="B65" i="3"/>
  <c r="A65" i="3"/>
  <c r="B64" i="3"/>
  <c r="A64" i="3"/>
  <c r="B63" i="3"/>
  <c r="A63" i="3"/>
  <c r="B62" i="3"/>
  <c r="A62" i="3"/>
  <c r="B61" i="3"/>
  <c r="A61" i="3"/>
  <c r="B60" i="3"/>
  <c r="A60" i="3"/>
  <c r="B59" i="3"/>
  <c r="A59" i="3"/>
  <c r="B58" i="3"/>
  <c r="A58" i="3"/>
  <c r="B57" i="3"/>
  <c r="A57" i="3"/>
  <c r="B56" i="3"/>
  <c r="A56" i="3"/>
  <c r="B55" i="3"/>
  <c r="A55" i="3"/>
  <c r="B54" i="3"/>
  <c r="A54" i="3"/>
  <c r="B53" i="3"/>
  <c r="A53" i="3"/>
  <c r="B52" i="3"/>
  <c r="A52" i="3"/>
  <c r="B51" i="3"/>
  <c r="A51" i="3"/>
  <c r="B50" i="3"/>
  <c r="A50" i="3"/>
  <c r="B49" i="3"/>
  <c r="A49" i="3"/>
  <c r="B24" i="3"/>
  <c r="B23" i="3"/>
  <c r="A23" i="3"/>
  <c r="B22" i="3"/>
  <c r="A22" i="3"/>
  <c r="B21" i="3"/>
  <c r="A21" i="3"/>
  <c r="B20" i="3"/>
  <c r="A20" i="3"/>
  <c r="B19" i="3"/>
  <c r="A19" i="3"/>
  <c r="B18" i="3"/>
  <c r="A18" i="3"/>
  <c r="B17" i="3"/>
  <c r="A17" i="3"/>
  <c r="B16" i="3"/>
  <c r="A16" i="3"/>
  <c r="B15" i="3"/>
  <c r="A15" i="3"/>
  <c r="B14" i="3"/>
  <c r="A14" i="3"/>
  <c r="B13" i="3"/>
  <c r="B12" i="3"/>
  <c r="A12" i="3"/>
  <c r="B11" i="3"/>
  <c r="A11" i="3"/>
  <c r="B10" i="3"/>
  <c r="A10" i="3"/>
  <c r="B9" i="3"/>
  <c r="A9" i="3"/>
  <c r="B8" i="3"/>
  <c r="A8" i="3"/>
  <c r="B7" i="3"/>
  <c r="A7" i="3"/>
  <c r="B6" i="3"/>
  <c r="A6" i="3"/>
  <c r="B5" i="3"/>
  <c r="A5" i="3"/>
  <c r="B4" i="3"/>
  <c r="A4" i="3"/>
  <c r="B3" i="3"/>
  <c r="A3" i="3"/>
</calcChain>
</file>

<file path=xl/sharedStrings.xml><?xml version="1.0" encoding="utf-8"?>
<sst xmlns="http://schemas.openxmlformats.org/spreadsheetml/2006/main" count="2898" uniqueCount="415">
  <si>
    <t>Enter Date of Previous November General Election</t>
  </si>
  <si>
    <t>Enter Date of First Monday in January</t>
  </si>
  <si>
    <t>Enter Date of General Election (1st Tuesday after 1st Monday in Nov.)</t>
  </si>
  <si>
    <t>Enter Martin Luther King Jr. Day</t>
  </si>
  <si>
    <t>Enter Memorial Day</t>
  </si>
  <si>
    <t>Enter Independence Day Holiday</t>
  </si>
  <si>
    <t xml:space="preserve">Enter Labor Day </t>
  </si>
  <si>
    <t>Enter Thanksgiving Day</t>
  </si>
  <si>
    <t>Enter First Thursday in December (Truth in Taxation)</t>
  </si>
  <si>
    <t>Enter next year's New Year's Day Holiday</t>
  </si>
  <si>
    <t>Enter next year's 1st Monday in January</t>
  </si>
  <si>
    <t>Enter next year's Martin Luther King, Jr. Day</t>
  </si>
  <si>
    <t>Enter Previous Year's Christmas Day</t>
  </si>
  <si>
    <t>Enter next year's Presidents' Day</t>
  </si>
  <si>
    <t>Begin Date</t>
  </si>
  <si>
    <t>End Date</t>
  </si>
  <si>
    <t>HAVA</t>
  </si>
  <si>
    <t>Secretary of State</t>
  </si>
  <si>
    <t>Counties</t>
  </si>
  <si>
    <t>Cities with a Primary</t>
  </si>
  <si>
    <t>Cities without a Primary</t>
  </si>
  <si>
    <t>Towns with November Elections</t>
  </si>
  <si>
    <t>School Districts with a Primary</t>
  </si>
  <si>
    <t>School Districts without a Primary</t>
  </si>
  <si>
    <t>Election Day</t>
  </si>
  <si>
    <t>Filing</t>
  </si>
  <si>
    <t>Campaign Finance</t>
  </si>
  <si>
    <t>645.44, subd. 5</t>
  </si>
  <si>
    <t>Holiday</t>
  </si>
  <si>
    <t>Towns with March Elections</t>
  </si>
  <si>
    <t>Polling Place</t>
  </si>
  <si>
    <t>Mail Elections</t>
  </si>
  <si>
    <t>205A.10, subd. 3</t>
  </si>
  <si>
    <t>After the Election</t>
  </si>
  <si>
    <t>204B.28, subd. 1</t>
  </si>
  <si>
    <t>Notice</t>
  </si>
  <si>
    <t>203B.121, subd. 2(d)</t>
  </si>
  <si>
    <t xml:space="preserve">Counties </t>
  </si>
  <si>
    <t>Boundaries</t>
  </si>
  <si>
    <t>204B.45, subd. 2; 8210.3000, subp. 3</t>
  </si>
  <si>
    <t>205.13, subd. 1a</t>
  </si>
  <si>
    <t>211A.02, subd. 6</t>
  </si>
  <si>
    <t>205.17, subd. 7</t>
  </si>
  <si>
    <t>Ballots</t>
  </si>
  <si>
    <t>206.58, subd. 1</t>
  </si>
  <si>
    <t>Equipment</t>
  </si>
  <si>
    <t>Hospital Districts</t>
  </si>
  <si>
    <t>205.13, subd. 6</t>
  </si>
  <si>
    <t>201.171</t>
  </si>
  <si>
    <t>Political Parties</t>
  </si>
  <si>
    <t>201.091, subd. 2; 204B.35, subd. 4</t>
  </si>
  <si>
    <t>204B.45, subd. 2</t>
  </si>
  <si>
    <t>203B.22</t>
  </si>
  <si>
    <t>203B.23</t>
  </si>
  <si>
    <t>201.11, subd. 2</t>
  </si>
  <si>
    <t>211A.02, subd. 1</t>
  </si>
  <si>
    <t>204B.35, subd. 4</t>
  </si>
  <si>
    <t>Presidential Campaigns</t>
  </si>
  <si>
    <t>204B.21, subd. 2</t>
  </si>
  <si>
    <t>Election Judges</t>
  </si>
  <si>
    <t>204B.16, subd. 1a</t>
  </si>
  <si>
    <t>201.091, subd. 2</t>
  </si>
  <si>
    <t>204B.14, subd. 4a</t>
  </si>
  <si>
    <t>201.061, subd. 1</t>
  </si>
  <si>
    <t>201.061, subd. 3(4)(b)</t>
  </si>
  <si>
    <t>203B.11, subd. 2</t>
  </si>
  <si>
    <t>205.16, subd. 1</t>
  </si>
  <si>
    <t>205.16, subd. 3</t>
  </si>
  <si>
    <t>206.83</t>
  </si>
  <si>
    <t>204B.31, subd. 2</t>
  </si>
  <si>
    <t>203B.11, subd. 4</t>
  </si>
  <si>
    <t>204B.28, subd. 2</t>
  </si>
  <si>
    <t>203B.085</t>
  </si>
  <si>
    <t>204B.29, subd. 1</t>
  </si>
  <si>
    <t>205.075, subd. 1</t>
  </si>
  <si>
    <t>204C.03</t>
  </si>
  <si>
    <t>204C.27</t>
  </si>
  <si>
    <t>201.121, subd. 1</t>
  </si>
  <si>
    <t>203B.08, subd. 1; 8210.2200, subp. 3</t>
  </si>
  <si>
    <t>211B.045</t>
  </si>
  <si>
    <t>Campaigns</t>
  </si>
  <si>
    <t>10A.31, subd. 3a(d)</t>
  </si>
  <si>
    <t>204B.28, subd. 2; 204C.10; 8200.9115</t>
  </si>
  <si>
    <t>447.32, subd. 4</t>
  </si>
  <si>
    <t>205A.07, subd. 2</t>
  </si>
  <si>
    <t>203B.121, subd. 5</t>
  </si>
  <si>
    <t>204C.35, subd. 2; 209.021, subd. 1</t>
  </si>
  <si>
    <t>127C.17, subd. 9(e)</t>
  </si>
  <si>
    <t>201.121; 8200.2700</t>
  </si>
  <si>
    <t>Presidential</t>
  </si>
  <si>
    <t>103C.305, subd. 1; 204C.05; 204D.03, subd. 2; 205.07, subd. 1; 205A.04, subd. 1; 447.32, subd. 2</t>
  </si>
  <si>
    <t>204C.33, subd. 1</t>
  </si>
  <si>
    <t>201.121; 201.27</t>
  </si>
  <si>
    <t>103C.305, subd. 4</t>
  </si>
  <si>
    <t>206.89</t>
  </si>
  <si>
    <t>205.185, subd. 3; 205A.10, subd. 3; 447.32, subd. 4</t>
  </si>
  <si>
    <t>206.89, subd. 1</t>
  </si>
  <si>
    <t>204C.35, subd. 1(b)</t>
  </si>
  <si>
    <t>211A.05</t>
  </si>
  <si>
    <t>204C.36; 209.021, subd. 1; 447.32, subd. 3</t>
  </si>
  <si>
    <t>204C.36; 205.185, subd. 3; 205A.10, subd. 3; 209.021, subd. 1; 211A.05, subd. 1; 447.32, subd. 4</t>
  </si>
  <si>
    <t>206.89, subd. 5</t>
  </si>
  <si>
    <t>204C.33, subd. 3</t>
  </si>
  <si>
    <t>206.985</t>
  </si>
  <si>
    <t>204C.40</t>
  </si>
  <si>
    <t>3 USC 5</t>
  </si>
  <si>
    <t>3 USC 7</t>
  </si>
  <si>
    <t>3 USC 11</t>
  </si>
  <si>
    <t>201.171; 201.121</t>
  </si>
  <si>
    <t>10A.31, subd. 3a(c)</t>
  </si>
  <si>
    <t>103C.315, subd. 2; 123B.09, subd. 1; 204D.02, subd. 2; 367.03, subd. 4; 412.02, subd. 2; 447.32, subd. 1</t>
  </si>
  <si>
    <t>U.S. Constitution, Amendment XX, section 1</t>
  </si>
  <si>
    <t>3 USC 15</t>
  </si>
  <si>
    <t>203B.19</t>
  </si>
  <si>
    <t>203B.28</t>
  </si>
  <si>
    <t xml:space="preserve">U.S. Constitution, Amendment XX </t>
  </si>
  <si>
    <t>201.121, subd. 3</t>
  </si>
  <si>
    <t>Enter Date of Next Year's March Township Election</t>
  </si>
  <si>
    <t>204B.16, subd. 1</t>
  </si>
  <si>
    <t xml:space="preserve"> 123A.48, subd. 14; 200.02, subd. 4(2); 205.07, subd. 3; 205.10, subd. 3a; 205A.05, subd. 1a; 375.101, subd. 1; 410.10, subd. 1; 447.32, subd. 2</t>
  </si>
  <si>
    <t>Jurisdiction with February Uniform Election Day Special Election</t>
  </si>
  <si>
    <t>200.02, subd. 24; 205.175; subd. 2; 205A.09, subd. 1</t>
  </si>
  <si>
    <t>Jurisdiction with April Uniform Election Day Special Election</t>
  </si>
  <si>
    <t>Jurisdiction with May Uniform Election Day Special Election</t>
  </si>
  <si>
    <t>Administrative</t>
  </si>
  <si>
    <t>Description of Activity</t>
  </si>
  <si>
    <t>Statute or Rule</t>
  </si>
  <si>
    <t>Affected Group</t>
  </si>
  <si>
    <t>Activity Type</t>
  </si>
  <si>
    <t>Absentee Ballot</t>
  </si>
  <si>
    <t>Voter Registration</t>
  </si>
  <si>
    <t>Post Election Review</t>
  </si>
  <si>
    <t>204B.14, subd. 4</t>
  </si>
  <si>
    <t>End of worksheet</t>
  </si>
  <si>
    <r>
      <rPr>
        <b/>
        <sz val="11"/>
        <rFont val="Calibri"/>
        <family val="2"/>
        <scheme val="minor"/>
      </rPr>
      <t>Relevant law on the calculation of dates:</t>
    </r>
    <r>
      <rPr>
        <sz val="11"/>
        <rFont val="Calibri"/>
        <family val="2"/>
        <scheme val="minor"/>
      </rPr>
      <t xml:space="preserve">
• 645.13 Time; publication for successive weeks.  
When the term "successive weeks" is used in any law providing for the publishing of notices, the word "weeks" shall be construed as calendar weeks. The publication upon any day of such weeks shall be sufficient publication for that week, but at least five days shall elapse between each publication. At least the number of weeks specified in "successive weeks" shall elapse between the first publication and the day for the happening of the event for which the publication is made.  
• 645.15 Computation of time. 
Where the performance or doing of any act, duty, matter, payment, or thing is ordered or directed, and the period of time or duration for the performance or doing thereof is prescribed and fixed by law, the time, except as otherwise provided in sections 645.13 and 645.14, shall be computed so as to exclude the first and include the last day of the prescribed or fixed period or duration of time. When the last day of the period falls on Saturday, Sunday or a legal holiday, that day shall be omitted from the computation.
• 645.151 Timely delivery or filing. 
When an application, payment, return, claim, statement or other document is to be delivered to or filed with a department, agency or instrumentality of this state or of a political subdivision on or before a prescribed date and the prescribed date falls on a Saturday, Sunday or legal holiday, it is timely delivered or filed if it is delivered or filed on the next succeeding day which is not a Saturday, Sunday or legal holiday.
• 331A.08 Computation of time. 
Subd. 1. Time for publication. The time for publication of public notices shall be computed to exclude the first day of publication and include the day on which the act or event, of which notice is given, is to happen or which completes the full period required for publication.  
Subd. 2. Time for act or proceeding. The time within which an act is to be done or proceeding had or taken, as prescribed by the rules of procedure, shall be computed by excluding the first day and including the last.  If the last day is Sunday or a legal holiday the party shall have the next secular day in which to do the act or take the proceeding.</t>
    </r>
  </si>
  <si>
    <r>
      <rPr>
        <b/>
        <sz val="11"/>
        <rFont val="Calibri"/>
        <family val="2"/>
        <scheme val="minor"/>
      </rPr>
      <t>Geographic Definitions:</t>
    </r>
    <r>
      <rPr>
        <sz val="11"/>
        <rFont val="Calibri"/>
        <family val="2"/>
        <scheme val="minor"/>
      </rPr>
      <t xml:space="preserve">
• Metro Towns (M.S. 200.02, subd. 24): Towns located in Anoka, Carver, Chisago, Dakota, Hennepin, Isanti, Ramsey, Scott, Sherburne, Washington, and Wright Counties.
• Metropolitan area (M.S. 473.121, subd. 2): The area over which the Metropolitan Council has jurisdiction, including only the counties of Anoka, Carver, Dakota excluding the cities of Northfield and Cannon Falls; Hennepin excluding the cities of Hanover and Rockford; Ramsey; Scott excluding the city of New Prague; and Washington.</t>
    </r>
  </si>
  <si>
    <t xml:space="preserve">This calendar is not intended to provide legal advice and should not be used as a substitute for legal guidance. Readers should consult with an attorney for advice concerning specific situations.  </t>
  </si>
  <si>
    <t>Notes on 2024 Minnesota Combined Elections Calendar</t>
  </si>
  <si>
    <r>
      <t>Calculation of Dates:</t>
    </r>
    <r>
      <rPr>
        <sz val="11"/>
        <rFont val="Calibri"/>
        <family val="2"/>
        <scheme val="minor"/>
      </rPr>
      <t xml:space="preserve">
Dates on the 2024 Minnesota Combined Election Calendar are calculated in the following manner, pursuant to M.S. 331A.08, subds. 1-2; 645.13-.15; &amp; .151:  When counting the number of days before an election or other event, the day before the event is the first day counted. When counting the number of days after an election or other event, the day after the event is the first day counted.  When the last day falls on a weekend or legal holiday, that day is usually omitted from the computation. 
</t>
    </r>
    <r>
      <rPr>
        <b/>
        <sz val="11"/>
        <rFont val="Calibri"/>
        <family val="2"/>
        <scheme val="minor"/>
      </rPr>
      <t>Note:</t>
    </r>
    <r>
      <rPr>
        <sz val="11"/>
        <rFont val="Calibri"/>
        <family val="2"/>
        <scheme val="minor"/>
      </rPr>
      <t xml:space="preserve"> When Minnesota Election Law requires that a jurisdiction's administrative action be taken on or before a date that falls on a weekend, this calendar usually uses the previous Friday date to ensure timely action.</t>
    </r>
  </si>
  <si>
    <r>
      <rPr>
        <b/>
        <sz val="11"/>
        <rFont val="Calibri"/>
        <family val="2"/>
        <scheme val="minor"/>
      </rPr>
      <t xml:space="preserve">Special Elections Uniform Election Dates: </t>
    </r>
    <r>
      <rPr>
        <sz val="11"/>
        <rFont val="Calibri"/>
        <family val="2"/>
        <scheme val="minor"/>
      </rPr>
      <t xml:space="preserve">
• There are only five uniform election dates on which counties, cities, towns &amp; school districts may hold special elections. These dates fall within the months of February, April, May, August and November. Towns with March general elections may hold special elections for vacancies or questions on the March election date as well. 
• Timelines for items such as candidate filing notices, candidate filing periods, canvass board meetings and contest/recount periods have been excluded from the February, April, and May uniform election dates because there are too many variables (type of jurisdiction holding the special election, the type of special election &amp; if the election is "standalone" or held "in conjunction" with another jurisdiction). 
• Special election timelines included in this calendar are universal to all types of jurisdictions holding any type of special election.</t>
    </r>
  </si>
  <si>
    <t>Enter Date that Legislative Session Begins (even year - joint agreement of both bodies)</t>
  </si>
  <si>
    <t>Enter Date of Township Election (2nd Tuesday in March)</t>
  </si>
  <si>
    <t>Enter Date of Primary Election (2nd Tuesday in August)</t>
  </si>
  <si>
    <t>Enter New Years Day Holiday Observed (1-1 but affects work day if falls on weekend)</t>
  </si>
  <si>
    <t>Enter Presidents' Day</t>
  </si>
  <si>
    <t>Enter Columbus Day (not federal - affects mail during absentee &amp; mail voting period)</t>
  </si>
  <si>
    <t>Enter Veterans' Day Observed (11-11 but affects work day if falls on weekend)</t>
  </si>
  <si>
    <t>Enter Christmas Day (12-25 but affects work day if falls on weekend)</t>
  </si>
  <si>
    <t>Enter First Monday following the 3rd Saturday in May (legislature ending date)</t>
  </si>
  <si>
    <t>Enter Auditors' Training Conference Beginning Date (only in even years)</t>
  </si>
  <si>
    <t>Enter Auditors' Training Conference Ending Date (only in even years)</t>
  </si>
  <si>
    <t>Enter last business day before May 1 for this calendar year</t>
  </si>
  <si>
    <t>Enter date of 2024 Precinct Caucuses</t>
  </si>
  <si>
    <t>Enter Last Monday in January of this Calendar Year</t>
  </si>
  <si>
    <t>Enter Presidential Electors Meeting First Monday after the 2nd Weds in Dec in Presidential Election Year</t>
  </si>
  <si>
    <t>Enter Thanksgiving Day of previous year</t>
  </si>
  <si>
    <t>Enter 12/31 date of previous year's calendar</t>
  </si>
  <si>
    <t>Enter February uniform election date (2nd Tuesday in February) for this year</t>
  </si>
  <si>
    <t>Enter February uniform election date (2nd Tuesday in February) for next calendar year</t>
  </si>
  <si>
    <t>Enter April uniform election date (2nd Tuesday in April) for this year</t>
  </si>
  <si>
    <t>Enter May uniform election date (2nd Tuesday in May) for this year</t>
  </si>
  <si>
    <t>Enter April uniform election date (2nd Tuesday in April) for next calendar year</t>
  </si>
  <si>
    <t>Enter May uniform election date (2nd Tuesday in May) for next calendar year</t>
  </si>
  <si>
    <t>Enter Last Monday in January of Next Calendar Year</t>
  </si>
  <si>
    <t>Enter first day of even-year federal-state-county filing time period</t>
  </si>
  <si>
    <t>Enter first day of even-year late filing period</t>
  </si>
  <si>
    <t>Enter first day of odd-year early filing time period</t>
  </si>
  <si>
    <t>Enter first day of odd-year late filing time period</t>
  </si>
  <si>
    <t>Enter next year's primary election date</t>
  </si>
  <si>
    <t>Enter next year's general election date</t>
  </si>
  <si>
    <t>Presidential Year Presidential Nomination Primary Date</t>
  </si>
  <si>
    <t>Enter Juneteenth Holiday</t>
  </si>
  <si>
    <t>This Calendar is populated by formulas which use these dates.</t>
  </si>
  <si>
    <t>Key Dates</t>
  </si>
  <si>
    <t>DATES</t>
  </si>
  <si>
    <t>If a town has chosen to have drop boxes for absentee voting for the March Town elections, must provide to OSS a list of designated absentee ballot drop box locations - at least 40 days before the absentee voting period begins (30 days before for March Town elections) for regularly scheduled primary and general elections.</t>
  </si>
  <si>
    <t>203B.082, subd. 3(a)</t>
  </si>
  <si>
    <t>Mail Ballot</t>
  </si>
  <si>
    <t>135A.17; 201.061, subd. 3(a)(3)(i); 8200.5100, subp. 3</t>
  </si>
  <si>
    <t>March township elections candidates may withdraw until 5 p.m. - two days after filing period closes.</t>
  </si>
  <si>
    <t>211A.02, subd. 1(a)</t>
  </si>
  <si>
    <t>Terms begin for U.S. Representatives - January 3.</t>
  </si>
  <si>
    <t>Terms begin for legislators, judges, county, soil and water conversation district, city, town, school district and hospital district officers elected at the November elections - 1st Monday in January of the year following their election.</t>
  </si>
  <si>
    <t>Last day to provide notice of election and the special mail procedure - at least 10 weeks prior to the election.</t>
  </si>
  <si>
    <t>Last day to appoint election judges for March Township elections - at least 25 days before election.</t>
  </si>
  <si>
    <t>Last day to notify affected voters of a polling place change for March Township Elections - at least 25 days before election.</t>
  </si>
  <si>
    <t>Last day to appoint election judges for February Uniform Election Day Special Election – at least 25 days before election.</t>
  </si>
  <si>
    <t>Last day to notify affected voters of a February Uniform Election Day Special Election polling place change – at least 25 days before election.</t>
  </si>
  <si>
    <t>A change in the boundary of an election precinct that has occurred as a result of a municipal boundary adjustment made under chapter 414 that is effective more than 21 days before the March Township elections takes effect at that election - more than 21 days before the election (Monday is a holiday).</t>
  </si>
  <si>
    <t>Last day to pre-register for March Town Elections – in-person drop off closes at 5:00 p.m. Online registration closes at 11:59 p.m. 21 days before election.</t>
  </si>
  <si>
    <t>Last day for the operator of a residential facility to provide a certified list of employees eligible to vouch for residents of the facility to county auditor – no less than 20 days before the February Uniform Election Day Special Election.</t>
  </si>
  <si>
    <t>Last day for an operator of a residential facility to provide a certified list of employees eligible to vouch for residents of the facility - no less than 20 days before the March town elections.</t>
  </si>
  <si>
    <t>203B.082, subd. 3(b)</t>
  </si>
  <si>
    <t>203B.23, subd 1; 204B.45, subd. 2; 204B.46</t>
  </si>
  <si>
    <t>203B.081, subd. 7</t>
  </si>
  <si>
    <t>Mail ballot precincts/mail elections ballots shall be mailed by nonforwardable mail to all registered voters. If a mail ballot envelope is rejected at least 5 days before the election, the ballot in the envelope must be considered spoiled and the auditor or clerk shall provide the voter with a replacement ballot - Not more than 46 days nor later than 14 days before a regularly scheduled election [March township election's ballots might not be available until 30 days before].</t>
  </si>
  <si>
    <t>Last day to send either the first or subsequent mail ballots to registered voters for the March Township Elections - no later than 14 days before the election.</t>
  </si>
  <si>
    <t>The county auditor is to transmit UOCAVA ballots for town residents with UOCAVA applications on file for that calendar year. March town elections clerk to provide ballots to auditor's office for transmission - at least 46 days before the election.</t>
  </si>
  <si>
    <t>201.225, subd. 6(b)</t>
  </si>
  <si>
    <t>204C.33, subd. 1; 205.185, subd. 3; 205A.10, subd. 3</t>
  </si>
  <si>
    <t>204B.195</t>
  </si>
  <si>
    <t>203B.081, subd. 3</t>
  </si>
  <si>
    <t>counties</t>
  </si>
  <si>
    <t>205.105; 205.16, subd. 1; 365.51, subd. 2; 373.50</t>
  </si>
  <si>
    <t>Last day for March Town Election judge to submit written notice of serving voluntarily without pay - no later than 10 days before the election.</t>
  </si>
  <si>
    <t>Campaign finance reports due (If more than $750 raised or spent and an initial report has been filed) - 10 days before the March Township election.</t>
  </si>
  <si>
    <t>Campaign financial reports due - 30 days after November general election.</t>
  </si>
  <si>
    <t>Annual campaign financial reports due - January 31st of each year.</t>
  </si>
  <si>
    <t>203B.121, subd. 2(c)(3); 204B.45, subd. 2; 204B.46</t>
  </si>
  <si>
    <t>Last day for clerk to secure election materials from auditor - 4 days before March Town Elections.</t>
  </si>
  <si>
    <t>203B.085, subd. 2</t>
  </si>
  <si>
    <t>203B.04, subd. 5; 203B.06, subd. 3</t>
  </si>
  <si>
    <t>204D.16(c); 205.16, subd. 2</t>
  </si>
  <si>
    <t>After polls close on Election Day, at least two members of the ballot board must count the Absentee Ballots. Totals for each candidate/question in each precinct. The count must be recorded on a summary statement. May have up to 24 hours--see M.S. 203B.121, subd. 5 for greater details.</t>
  </si>
  <si>
    <t>Election Judges must return election material to Clerk's office - within 24 hours after the end of hours for voting.</t>
  </si>
  <si>
    <t>The county auditor shall post the voting history for every person who voted in the election. There are no extensions for posting history (only for EDR entry). Give history to rejected and late Absentee and Mail Ballots - within 6 weeks.</t>
  </si>
  <si>
    <t>Counties investigate EDR returned PVCs. Notify County Attorney of those with unsatisfactory proof of eligibility to vote. Mail notices for voting in the wrong place.</t>
  </si>
  <si>
    <t>School Districts with referendum votes on primary election day notify the Commissioner of Education of the results - within 15 days after the results have been certified (if there is not a recount).</t>
  </si>
  <si>
    <t>Absentee Ballot voting locations for the State General Election must be open from 9:00 a.m. to 3:00 p.m. for acceptance of absentee ballot applications and casting of absentee ballots - on the 2 Saturdays before the State General Election.</t>
  </si>
  <si>
    <t>203B.085, subd. 1</t>
  </si>
  <si>
    <t>Absentee Ballot voting locations for the State General Election must be open from 9:00 a.m. to 3:00 p.m. for acceptance of absentee ballot applications and casting of absentee ballots - on the Sunday immediately before the State General Election.</t>
  </si>
  <si>
    <t>203B.04, subd. 1; 204B.085, subd. 1</t>
  </si>
  <si>
    <t>Last day to apply for absentee ballots. Must be open until 5 p.m. See M.S. 203B.04, subd. 2 and 203B.11, subds. 3 and 4 for exceptions.</t>
  </si>
  <si>
    <t>Last day for election judges to secure election supplies from clerk - by 9 p.m. the day preceding the election.</t>
  </si>
  <si>
    <t>County auditor compiles requested (M.S. 204B.09, subd. 3) write-in votes for presidential, federal, state, judicial and county offices before the county canvass. Auditor must prepare a separate report of write-in votes received by precinct for each of these candidates who requested write-in votes to be counted. Report is sent with county canvassing board report to OSS immediately upon conclusion of the county canvass.</t>
  </si>
  <si>
    <t>EDRs must be entered into SVRS, unless the county auditor notifies the OSS before deadline - 42 days after the election.</t>
  </si>
  <si>
    <t>Last day to return rosters and voter registration applications to county auditor - within 48 hours after voting hours end.</t>
  </si>
  <si>
    <t>County auditor shall certify the results of the Soil and Water Conservation Supervisor races to the Board of Water and Soil Resources. If the District includes more than 1 county, the county auditor shall immediately certify the vote to the Board and the Board shall certify and publish the results.</t>
  </si>
  <si>
    <t>Time period for Cities, Towns with November Elections, School Districts and Hospital Districts to canvass results of general election - between the 3rd and 10th day following general election.</t>
  </si>
  <si>
    <t>County auditor may designate municipal clerk as the "Post Election Review Official" - within 24 hours after the county canvass of the State General Election.</t>
  </si>
  <si>
    <t>Complete PVC mailing to 3% random sampling of general EDRs - within 10 days after election.</t>
  </si>
  <si>
    <t>Last day of period of time when all noncommercial signs of any size may be posted in any number whether or not the municipal has an ordinance that regulates the size or number of noncommercial signs - from 46 days before the state primary until 10 days following the state general.</t>
  </si>
  <si>
    <t>First day to issue certificate of election for municipal, school district and hospital district offices - after the time for contesting elections has passed. Clerk issues certificate if the candidate has filed Certificate of Filing form and if the losing candidate has not requested a recount and/or provided a notice of contest.</t>
  </si>
  <si>
    <t>Newly elected school district officers file acceptance of office with school clerk within 30 days of receiving certificate of election.</t>
  </si>
  <si>
    <t>Newly elected hospital district officers file acceptance of office with hospital district clerk within 30 days of receiving certificate of election.</t>
  </si>
  <si>
    <t>OSS shall notify each political party, the commissioner of revenue, the Campaign Finance and Public Disclosure Board of the political parties that qualify for inclusion on the income tax form and property tax refund return as provided in M.S. 10A.31, subd. 3 - following certification of the results of each general election.</t>
  </si>
  <si>
    <t>203B.05, subd. 2; 203B.081, subds. 6-8</t>
  </si>
  <si>
    <t>Deadline for compliance with 3 USC section 5 relating to determination of controversy relating to Presidential Electors - 6 days before electors meeting.</t>
  </si>
  <si>
    <t>201.225, subd. 6(a)</t>
  </si>
  <si>
    <t>204B.45, subd. 1; 8210.3000, subp. 2</t>
  </si>
  <si>
    <t>Cities and towns that received Voting Operations, Technology, and Election Resources Account funds provide an explanation of use of funds for previous fiscal year to county - by December 15 of each year</t>
  </si>
  <si>
    <t>5.305, subd. 6(b)</t>
  </si>
  <si>
    <t>Presidential Electors shall make and sign six certificates of all the votes given by them, each of which certificates shall contain two distinct lines, one of the votes for President and the other of the votes for Vice President, and shall annex to each of the certificates one of the lists of the electors which shall have been furnished to them by direction of the executive of the State. Then they shall seal up the certificates and certify upon each that the lists of all the votes of the state given for President and all the votes given for Vice President, are contained therein.</t>
  </si>
  <si>
    <t>Electors send by registered mail one set of certificates and attached lists to the President of the U.S. Senate.  Deliver two sets to the OSS. And deliver one set to the judge of the district in which the electors have assembled.</t>
  </si>
  <si>
    <t>On the day thereafter the electors meet, two sets of certificates and attached lists are sent by registered mail to the U.S. Archivist.</t>
  </si>
  <si>
    <t>Last day to post voter history from general election, including Election Day registration or notify the Secretary of State that the deadline will not be met (EDRs only) – within 6 weeks after the election.</t>
  </si>
  <si>
    <t>Time period for to send notice of absentee rejection if the voter has not otherwise voted in the November General elections - 6 to 10 weeks after election.</t>
  </si>
  <si>
    <t>Last day to change precinct boundary prior to March Township Election - at least 10 weeks before the date of the next election.</t>
  </si>
  <si>
    <t>Counties need jurisdiction voter registration numbers for decision if city or town has fewer than 400 registered voters for exemption of webpage display of candidate M.S. 211A.02 required financial statements - As of January 1 of the year in which the election is to be held.</t>
  </si>
  <si>
    <t>211A.02, subd. 6(c)</t>
  </si>
  <si>
    <t xml:space="preserve">Counties distribute Voting Operations, Technology, and Elections Resources Account funds to cities and towns unless another agreement has been made - by December 31 each year. </t>
  </si>
  <si>
    <t>5.305, subd. 4(a)</t>
  </si>
  <si>
    <t>205A.11, subd. 2</t>
  </si>
  <si>
    <t>OSS shall notify each major and minor party the conditions necessary to participate in income tax form and property tax refund return programs - by the first Monday in January of each odd-numbered year.</t>
  </si>
  <si>
    <t>Last day for counties to report to the OSS on the combined number of UOCAVA absentee ballots transmitted to voters and the number of UOCAVA Absentee ballots returned and cast - no later than 60 days after the general election.</t>
  </si>
  <si>
    <t>Legislators, judges, county commissioners and local officials of cities in metro area with population over 50,000 elected at November General Election file statement of economic interest within 60 days of accepting employment (taking office).</t>
  </si>
  <si>
    <t>The U.S. Senate and U.S. House of Reps shall meet in the hall of the House of Reps with the President of the Senate presiding. The votes of the Electors are announced - at the hour of 1 o'clock on the sixth day of January succeeding every meeting of the electors.</t>
  </si>
  <si>
    <t>OSS must send Example Ballots to township clerks in towns with March elections (usually sent in December) - 30 days before Absentee Ballots must be made available.</t>
  </si>
  <si>
    <t>OSS shall provide to the chair and ranking minority members of the legislative committees with jurisdiction over elections a statistical report related to Absentee Ballot voting in the most recent general election cycle - by January 15 of every odd-numbered year.</t>
  </si>
  <si>
    <t>Presidential Inauguration Day.</t>
  </si>
  <si>
    <t>203B.08, subd. 3; 8210.2300; 8210.2400</t>
  </si>
  <si>
    <t>203B.08, subd. 3; 203B.121, subd. 5(c); 204B.45, subd. 2</t>
  </si>
  <si>
    <t>Last day for OSS to report to the EAC the number of UOCAVA absentee ballots transmitted to voters under section 203B.16 - no later than 90 days after the state general election.</t>
  </si>
  <si>
    <t>203B.121, subd. 1</t>
  </si>
  <si>
    <t>Absentee Ballots ready for March Township Elections - at least 30 days before March township elections.</t>
  </si>
  <si>
    <t>203B.081, subd. 2; 204B.35, subd. 4</t>
  </si>
  <si>
    <t>Last day for town clerk to publish 1st of 2 Notices of Election - 2 weeks' published notice. (Optional for *non-metro towns)</t>
  </si>
  <si>
    <t>OSS shall report to the chair and ranking minority members of the leg. Committees with jurisdiction over elections the number of notices reported under M.S. 201.121 (nondeliverable EDR PVCs) to the OSS for the previous state general election by county and precinct - By March 1 of every odd-numbered year.</t>
  </si>
  <si>
    <t>Last day for *metro-town clerk to publish 2nd of 2 notices of election - 1 week before election. (Optional for non-metro towns)</t>
  </si>
  <si>
    <t>Final corrected master list available for Township Elections – 7 days before Election.</t>
  </si>
  <si>
    <t>If auditor is conducting Absentee Ballot voting for March township elections, office must be open until 5:00 p.m.</t>
  </si>
  <si>
    <t>Last day for election judges to secure election supplies from town clerk - not later than 9:00 p.m. the day before the election.</t>
  </si>
  <si>
    <t>Counties must report to OSS an explanation of how the Voting Operations, Technology, and Elections Resources Account funds were used during the previous fiscal year and a certification that they were spent in accordance with the statute. See M.S. 5.305, subd. 6 for details - Annually by December 31.</t>
  </si>
  <si>
    <t>5.305, subd. 6(c)</t>
  </si>
  <si>
    <t>OSS must compile county VOTER funds reports and submit a summary report to the chairs and ranking chairs and ranking minority members of legislative committees with jurisdiction over elections policy and finance - No later than January 31 of each year.</t>
  </si>
  <si>
    <t>The State Canvassing Board shall choose 4 precincts in each Congressional District for which the OSS shall monitor and evaluate election procedures in precincts subject to the PER audit in M.S. 206.89 - the precincts must be chosen by lot by the State Canvassing Board at its meeting to canvass the State General Election.</t>
  </si>
  <si>
    <t>Last day to pre-register for February Uniform Election Day Special Election – in-person drop off closes at 5:00 p.m. Online registration closes at 11:59 p.m. 21 days before election.</t>
  </si>
  <si>
    <t>Voters on permanent Absentee voting list are sent March Town elections ballots (applications no longer sent). Administrators continue to send ballots to voters who choose to be on list through Absentee voting period. Not to be sent to voters in mail ballot precincts - During absentee voting period.</t>
  </si>
  <si>
    <t>Time period to deliver HCF Absentee Ballots as per M.S. 203B.11, subd. 1 to voters who maintain residence at either a health care facility, hospital, or veterans home. At the discretion of Absentee administrator, HCF Absentee Ballots may also be delivered to a shelter for battered women and/or to an assisted living facility. Read M.S. 203B.11 for details.  – 35 days preceding March Town elections (Health Care Facility Outreach).</t>
  </si>
  <si>
    <t>Time period to deliver HCF Absentee Ballots as per M.S. 203B.11, subd. 1 to voters who maintain residence at either a health care facility, hospital, or veterans home. At the discretion of Absentee administrator, HCF Absentee Ballots may also be delivered to a shelter for battered women and/or to an assisted living facility. Read M.S. 203B.11 for details.  – 35 days preceding April Uniform Election Day elections (Health Care Facility Outreach).</t>
  </si>
  <si>
    <t>Time period to deliver HCF Absentee Ballots as per M.S. 203B.11, subd. 1 to voters who maintain residence at either a health care facility, hospital, or veterans home. At the discretion of Absentee administrator, HCF Absentee Ballots may also be delivered to a shelter for battered women and/or to an assisted living facility. Read M.S. 203B.11 for details.  – 35 days preceding February Uniform Election Day elections (Health Care Facility Outreach).</t>
  </si>
  <si>
    <t>Last day to apply for March Town Absentee Ballots. Exceptions for some residents/patients in health care/residential facilities, hospitals and shelters (M.S. 203B.04, subd. 2 and 203B.11, subds. 3 and 4) and Mail Ballot and Mail Election eligible voters not registered at the time ballots were mailed (M.S. 204B.45, subd. 2 and 204B.46) - Absentee Ballot applications may be submitted at any time not less than 1 day before the day of that election.</t>
  </si>
  <si>
    <t>204B.46; 205.10, subd. 6; 205.16, subds. 4 and 5; 205A.05, subd. 3; 205A.07, subds. 3 and 3b; 447.32, subd. 3</t>
  </si>
  <si>
    <t>204B.16, subd. 1; 205.10, subds. 1, 3a and 4; 205.105, subd. 2; 205A.05, subds. 1, 1a and 2; 206.57, subd. 5a(a); 206.90, subd. 6; 373.50, subd. 2</t>
  </si>
  <si>
    <t>204C.03; subds. 1, 2 and 4</t>
  </si>
  <si>
    <t>200.02, subd. 24; 205.175, subds. 1 and 3; 205A.09, subd. 2</t>
  </si>
  <si>
    <t>203B.121, subds. 2(b)(6), 3(a) and 4; 204B.45, subd. 2; 204B.46; 8210.2450, subp. 6</t>
  </si>
  <si>
    <t>203B.08, subds. 1 and 3</t>
  </si>
  <si>
    <t>206.89, subds. 2-3 and 6-7</t>
  </si>
  <si>
    <t>206.89, subd. 4 and 5</t>
  </si>
  <si>
    <t>204B.16, subds. 1 and 3</t>
  </si>
  <si>
    <t>3 USC 9 and 10</t>
  </si>
  <si>
    <t>205.13, subds. 1a and 2</t>
  </si>
  <si>
    <t>205.10, subd. 6; 205.16, subds. 4 and 5</t>
  </si>
  <si>
    <t>10A.01, subds. 22 and 24; 10A.09, subd. 1(1)and(2); 473.121, subd. 2</t>
  </si>
  <si>
    <t>203B.04; subds. 1 and 2; 203B.11, subds. 3 and 4; 204B.45, subd. 2; 204B.46</t>
  </si>
  <si>
    <t>Absentee and Mail Ballot</t>
  </si>
  <si>
    <t>If a town has chosen to have drop boxes for Absentee voting for the March Town elections, the town and OSS publishes locations on their websites - at least 35 days before the Absentee voting period begins (30 days for March Town elections) for regularly scheduled primary and general elections.</t>
  </si>
  <si>
    <t>If a town has chosen to have drop boxes for Absentee voting for the March Town elections, they provide updated list (if any changes from original list) of drop box locations to OSS - at least 20 days before the Absentee voting period begins (30 days for March Town elections) for regularly scheduled primary and general elections.</t>
  </si>
  <si>
    <t>An agent returning another's Absentee Ballot or Mail Ballot must show ID with name and signature. March Town election administrators record agent's name/address, voter's name/address and has agent sign the log. An agent may deliver no more than three other voters' ballots in any election. Ballot packets returned by agents are to be reviewed for tampering.</t>
  </si>
  <si>
    <t>If a town has chosen to have drop boxes for Absentee voting for the March town elections and there have been changes from the original list, the jurisdiction and OSS publishes updated locations on their websites - at least 15 days before the Absentee voting period begins for regularly scheduled primary and general elections (March town elections have a 30 day absentee voting period).</t>
  </si>
  <si>
    <t>Time period for county, municipal or school district February Uniform Election Date special election (not special primary) canvass board to meet and certify results. Municipality or school district certifies official results to county - between 3rd and 10th day after special election.</t>
  </si>
  <si>
    <t>After the close of business on the 19th day before the March Town elections, Absentee Ballot and Mail Ballot return envelopes marked as "accepted" may be opened, duplicated as needed, initialed and deposited in ballot box.</t>
  </si>
  <si>
    <t>Last day to post notice of March Town municipal election and annual meeting, including bad weather alternate date – at least 10 days before election. (Optional for 1st, 2nd and 3rd class cities and *metro towns; mandatory for 4th class cities and *non-metro towns that dispensed with published notices).</t>
  </si>
  <si>
    <t>Period of time for agent delivery of March Town Absentee Ballots to a voter who would have difficulty getting to the polls because: 1) of incapacitating health reasons, 2) of disability, 3) is a patient of a health care facility, 4) is a resident of a facility providing assisted living services, 5) is a participant in a residential program for adults or, 6) is a resident of a shelter for battered women. The agent must have a preexisting relationship with the voter - during the 7 days preceding an election and until 8:00 p.m. on Election Day.</t>
  </si>
  <si>
    <t>Town clerk’s office open at least 10:00 a.m. to Noon for March Town Absentee Ballot voting. If county administers Absentee Ballot voting, the county office must remain open at least 10:00 a.m. to Noon for acceptance of Absentee Ballot applications and casting of Absentee Ballots – Saturday before election.</t>
  </si>
  <si>
    <t>If an Absentee Ballot or Mail Ballot returned ballot envelope is rejected within 5 days of the March Town elections, the envelopes must remain sealed and the administrator must attempt to contact the voter to notify them of the rejection. Attempts to contact must be documented.</t>
  </si>
  <si>
    <t>If a town has chosen to have drop boxes for Absentee voting for the March Town elections, an updated location list (if any changes from original list) is placed on the OSS and the jurisdiction's websites - at least 15 days before the Absentee voting period begins (30 days for March Town elections) for regularly scheduled primary and general elections.</t>
  </si>
  <si>
    <t>All March Town election administrators date, stamp or initial and record returned voted ballot envelopes (if SVRS being used, mark as received in SVRS) and place in secure location for ballot board review.</t>
  </si>
  <si>
    <t>Period of time when counties or municipalities can choose to make available a ballot counter and ballot box for the use of March Town elections "in person" Absentee Ballot voters (direct balloting). If alternate procedure is made available, Absentee Ballot voter must be given choice to use envelopes as per M.S. 203B.08, subd. 1 or place a voted ballot directly into a ballot counter. Absentee Ballot application and signature of a certification statement are still required. If SVRS being used, the "accepted" Absentee Ballot must be immediately recorded in SVRS. This alternative procedure is not available for mail ballots - during the 7 days before the election.</t>
  </si>
  <si>
    <t>Filing officers for March Town elections who receive financial reports must post them on their public websites (if one is maintained) within 30 days of receipt of report. They are kept on website for 4 years. Provides link to webpage to the Campaign Finance Board. Does not apply to cities or towns with fewer than 400 registered voters as of January 1 of the year of the election.</t>
  </si>
  <si>
    <t>Filing officers who receive financial reports as per M.S. 211A.02 must post them on their public websites (if one is maintained) within 30 days of receipt of report. Officer must provide link to that webpage to the Campaign Finance Board. Does not apply to cities or towns with fewer than 400 registered voters as of January 1 of the year of the election. Reports are kept on website for 4 years.</t>
  </si>
  <si>
    <t>Last day to request a recount in writing for county, soil and water, municipal, school district and hospital district offices. And for county, municipal, school district and hospital district ballot questions - within 7 days of canvass.</t>
  </si>
  <si>
    <t>Suggested Admin Procedure: Please record the following amounts relating to HAVA funds: 1) amount spent to purchase election equipment; 2) amount spent for Operating Costs; 3) balance left from Assistive Voting Machine grants; 4) balance left from optical scan central count and precinct count machine grants; 5) interest earned from: a) assistive voting machine grants; and b) optical scan central count and precinct count machine grants.</t>
  </si>
  <si>
    <t>At the county canvass board precincts to be reviewed (PER) must be selected by lot. Ballots to be reviewed include polling place and absentee ballots for the precinct. Offices include President, US Senator, and US Rep in 2024. If county has fewer than 50,000 registered voters, a total of at least 2 precincts. If county has between 50,000 and 100,000 registered voters, a total of at least 3 precincts. If county has more than 100,000 registered voters, a total of at least 4 precincts or 3 percent, whichever is greater. At least 1 precinct selected in each county must have had more than 150 votes cast at the general election. County notifies municipalities and OSS immediately. Selected precincts must result in at least 4 precincts in each congressional district or the OSS will require counties to select by lot additional precincts to meet requirement. OSS posts this info on their website. Exception for an office that is recounted.</t>
  </si>
  <si>
    <t>Last day for town clerk to post notice of filing period for March Election – including the closing time of 5:00 p.m. The municipal clerk's office must be open for filing from 1:00 to 5:00 p.m. on the last day of filing (subd. 1a) - at least 10 days before first day to file affidavits.</t>
  </si>
  <si>
    <t>Last day for cities/towns and counties (unorganized territory) to change by ordinance or resolution a polling place for each election precinct for the following calendar year - by December 31 of each year.</t>
  </si>
  <si>
    <t>Last day for appointed election judges to provide written notice to employers with certification (appointment, hourly wage, hours of work) to be absent from work for serving on election day – at least 20 days before March Town elections.</t>
  </si>
  <si>
    <t>March Town mail ballot shall be mailed by nonforwardable mail to all registered voters in mail ballot precincts identified for local elections. If a mail ballot envelope is rejected at least 5 days before the election, the ballot in the envelope must be considered spoiled and the auditor or clerk shall provide the voter with a replacement ballot. Send Non-registered Mail Ballot notice to Challenged/See ID identified voters - Not more than 46 days nor later than 14 days before a regularly scheduled election [March Town elections' absentee ballots might not be available until 30 days before].</t>
  </si>
  <si>
    <r>
      <t xml:space="preserve">Candidate or committee </t>
    </r>
    <r>
      <rPr>
        <i/>
        <sz val="12"/>
        <rFont val="Calibri"/>
        <family val="2"/>
        <scheme val="minor"/>
      </rPr>
      <t>Initial Campaign Financial Report</t>
    </r>
    <r>
      <rPr>
        <sz val="12"/>
        <rFont val="Calibri"/>
        <family val="2"/>
        <scheme val="minor"/>
      </rPr>
      <t xml:space="preserve"> due with 14 days of raising or spending more than $750 for a </t>
    </r>
    <r>
      <rPr>
        <i/>
        <sz val="12"/>
        <rFont val="Calibri"/>
        <family val="2"/>
        <scheme val="minor"/>
      </rPr>
      <t>new</t>
    </r>
    <r>
      <rPr>
        <sz val="12"/>
        <rFont val="Calibri"/>
        <family val="2"/>
        <scheme val="minor"/>
      </rPr>
      <t xml:space="preserve"> candidate or ballot question campaign </t>
    </r>
    <r>
      <rPr>
        <i/>
        <sz val="12"/>
        <rFont val="Calibri"/>
        <family val="2"/>
        <scheme val="minor"/>
      </rPr>
      <t>anytime</t>
    </r>
    <r>
      <rPr>
        <sz val="12"/>
        <rFont val="Calibri"/>
        <family val="2"/>
        <scheme val="minor"/>
      </rPr>
      <t xml:space="preserve"> within the calendar year. M.S. 211A.02 identified financial reports are required to be submitted until the Final Report is filed for </t>
    </r>
    <r>
      <rPr>
        <i/>
        <sz val="12"/>
        <rFont val="Calibri"/>
        <family val="2"/>
        <scheme val="minor"/>
      </rPr>
      <t>that</t>
    </r>
    <r>
      <rPr>
        <sz val="12"/>
        <rFont val="Calibri"/>
        <family val="2"/>
        <scheme val="minor"/>
      </rPr>
      <t xml:space="preserve"> candidate or ballot question campaign.</t>
    </r>
  </si>
  <si>
    <r>
      <t xml:space="preserve">Last day for postsecondary institutions to submit to county a written agreement that they will certify for use accurate updated </t>
    </r>
    <r>
      <rPr>
        <i/>
        <sz val="12"/>
        <rFont val="Calibri"/>
        <family val="2"/>
        <scheme val="minor"/>
      </rPr>
      <t>residential housing lists</t>
    </r>
    <r>
      <rPr>
        <sz val="12"/>
        <rFont val="Calibri"/>
        <family val="2"/>
        <scheme val="minor"/>
      </rPr>
      <t xml:space="preserve"> under M.S. 135A.17. Agreement is effective for </t>
    </r>
    <r>
      <rPr>
        <i/>
        <sz val="12"/>
        <rFont val="Calibri"/>
        <family val="2"/>
        <scheme val="minor"/>
      </rPr>
      <t>all</t>
    </r>
    <r>
      <rPr>
        <sz val="12"/>
        <rFont val="Calibri"/>
        <family val="2"/>
        <scheme val="minor"/>
      </rPr>
      <t xml:space="preserve"> subsequent elections held in </t>
    </r>
    <r>
      <rPr>
        <i/>
        <sz val="12"/>
        <rFont val="Calibri"/>
        <family val="2"/>
        <scheme val="minor"/>
      </rPr>
      <t>that</t>
    </r>
    <r>
      <rPr>
        <sz val="12"/>
        <rFont val="Calibri"/>
        <family val="2"/>
        <scheme val="minor"/>
      </rPr>
      <t xml:space="preserve"> calendar year - no later than 60 days prior to the </t>
    </r>
    <r>
      <rPr>
        <i/>
        <sz val="12"/>
        <rFont val="Calibri"/>
        <family val="2"/>
        <scheme val="minor"/>
      </rPr>
      <t>March Town</t>
    </r>
    <r>
      <rPr>
        <sz val="12"/>
        <rFont val="Calibri"/>
        <family val="2"/>
        <scheme val="minor"/>
      </rPr>
      <t xml:space="preserve"> elections.</t>
    </r>
  </si>
  <si>
    <r>
      <t xml:space="preserve">Martin Luther King Jr. Day Holiday: </t>
    </r>
    <r>
      <rPr>
        <sz val="12"/>
        <color theme="1"/>
        <rFont val="Calibri"/>
        <family val="2"/>
        <scheme val="minor"/>
      </rPr>
      <t>No public business shall be transacted, except in cases of necessity.</t>
    </r>
  </si>
  <si>
    <r>
      <t>Must appoint</t>
    </r>
    <r>
      <rPr>
        <i/>
        <sz val="12"/>
        <rFont val="Calibri"/>
        <family val="2"/>
        <scheme val="minor"/>
      </rPr>
      <t xml:space="preserve"> March Town </t>
    </r>
    <r>
      <rPr>
        <sz val="12"/>
        <rFont val="Calibri"/>
        <family val="2"/>
        <scheme val="minor"/>
      </rPr>
      <t xml:space="preserve">election </t>
    </r>
    <r>
      <rPr>
        <i/>
        <sz val="12"/>
        <rFont val="Calibri"/>
        <family val="2"/>
        <scheme val="minor"/>
      </rPr>
      <t xml:space="preserve">absentee, mail and/or UOCAVA </t>
    </r>
    <r>
      <rPr>
        <sz val="12"/>
        <rFont val="Calibri"/>
        <family val="2"/>
        <scheme val="minor"/>
      </rPr>
      <t xml:space="preserve">(county appoints UOCAVA) ballot board members by the time they are to examine the voted ballot </t>
    </r>
    <r>
      <rPr>
        <i/>
        <sz val="12"/>
        <rFont val="Calibri"/>
        <family val="2"/>
        <scheme val="minor"/>
      </rPr>
      <t>return</t>
    </r>
    <r>
      <rPr>
        <sz val="12"/>
        <rFont val="Calibri"/>
        <family val="2"/>
        <scheme val="minor"/>
      </rPr>
      <t xml:space="preserve"> envelopes and mark them "accepted" or "rejected" - before voted ballots are returned.</t>
    </r>
  </si>
  <si>
    <r>
      <t xml:space="preserve">Last day to post on county and town websites the location, days and times of absentee/early voting locations for the </t>
    </r>
    <r>
      <rPr>
        <i/>
        <sz val="12"/>
        <rFont val="Calibri"/>
        <family val="2"/>
        <scheme val="minor"/>
      </rPr>
      <t>March Town</t>
    </r>
    <r>
      <rPr>
        <sz val="12"/>
        <rFont val="Calibri"/>
        <family val="2"/>
        <scheme val="minor"/>
      </rPr>
      <t xml:space="preserve"> elections. If town does not have a website, notice is published - at least 14 days before the first day of absentee voting (begins 30 days before March Town elections).</t>
    </r>
  </si>
  <si>
    <r>
      <t xml:space="preserve">Municipality must not make a change to </t>
    </r>
    <r>
      <rPr>
        <i/>
        <sz val="12"/>
        <color theme="1"/>
        <rFont val="Calibri"/>
        <family val="2"/>
        <scheme val="minor"/>
      </rPr>
      <t>number or name of a street address</t>
    </r>
    <r>
      <rPr>
        <sz val="12"/>
        <color theme="1"/>
        <rFont val="Calibri"/>
        <family val="2"/>
        <scheme val="minor"/>
      </rPr>
      <t xml:space="preserve"> of existing residence effective during the 45 days prior to any election (March Town Elections) which includes the affected residence.</t>
    </r>
  </si>
  <si>
    <r>
      <t xml:space="preserve">Provide for instruction of voters with a demonstration voting system in a public place for the six weeks immediately prior to the first election (March Town) at which the </t>
    </r>
    <r>
      <rPr>
        <i/>
        <sz val="12"/>
        <color theme="1"/>
        <rFont val="Calibri"/>
        <family val="2"/>
        <scheme val="minor"/>
      </rPr>
      <t>new</t>
    </r>
    <r>
      <rPr>
        <sz val="12"/>
        <color theme="1"/>
        <rFont val="Calibri"/>
        <family val="2"/>
        <scheme val="minor"/>
      </rPr>
      <t xml:space="preserve"> voting system will be used.</t>
    </r>
  </si>
  <si>
    <r>
      <t xml:space="preserve">Last day to post on OSS, county and jurisdiction websites the location, days and times of absentee/early voting locations for the </t>
    </r>
    <r>
      <rPr>
        <i/>
        <sz val="12"/>
        <rFont val="Calibri"/>
        <family val="2"/>
        <scheme val="minor"/>
      </rPr>
      <t>April Uniform Election Day Special Election</t>
    </r>
    <r>
      <rPr>
        <sz val="12"/>
        <rFont val="Calibri"/>
        <family val="2"/>
        <scheme val="minor"/>
      </rPr>
      <t>. If municipality does not have a website, notice is published - at least 14 days before the first day of absentee voting.</t>
    </r>
  </si>
  <si>
    <r>
      <t xml:space="preserve">Last day to certify to OSS that the electronic rosters (e-pollbooks) being used at </t>
    </r>
    <r>
      <rPr>
        <i/>
        <sz val="12"/>
        <rFont val="Calibri"/>
        <family val="2"/>
        <scheme val="minor"/>
      </rPr>
      <t>March Town</t>
    </r>
    <r>
      <rPr>
        <sz val="12"/>
        <rFont val="Calibri"/>
        <family val="2"/>
        <scheme val="minor"/>
      </rPr>
      <t xml:space="preserve"> election </t>
    </r>
    <r>
      <rPr>
        <i/>
        <sz val="12"/>
        <rFont val="Calibri"/>
        <family val="2"/>
        <scheme val="minor"/>
      </rPr>
      <t xml:space="preserve">meet all of the requirements </t>
    </r>
    <r>
      <rPr>
        <sz val="12"/>
        <rFont val="Calibri"/>
        <family val="2"/>
        <scheme val="minor"/>
      </rPr>
      <t xml:space="preserve">of M.S. 201.225 - at least 30 days before </t>
    </r>
    <r>
      <rPr>
        <i/>
        <sz val="12"/>
        <rFont val="Calibri"/>
        <family val="2"/>
        <scheme val="minor"/>
      </rPr>
      <t>each</t>
    </r>
    <r>
      <rPr>
        <sz val="12"/>
        <rFont val="Calibri"/>
        <family val="2"/>
        <scheme val="minor"/>
      </rPr>
      <t xml:space="preserve"> election.</t>
    </r>
  </si>
  <si>
    <r>
      <t>FEBRUARY UNIFORM ELECTION DAY: 2nd Tuesday in February.</t>
    </r>
    <r>
      <rPr>
        <sz val="12"/>
        <color theme="1"/>
        <rFont val="Calibri"/>
        <family val="2"/>
        <scheme val="minor"/>
      </rPr>
      <t xml:space="preserve"> A county, municipal or school district question and/or county commissioner, municipal office or school board vacancy special election </t>
    </r>
    <r>
      <rPr>
        <i/>
        <sz val="12"/>
        <color theme="1"/>
        <rFont val="Calibri"/>
        <family val="2"/>
        <scheme val="minor"/>
      </rPr>
      <t>may</t>
    </r>
    <r>
      <rPr>
        <sz val="12"/>
        <color theme="1"/>
        <rFont val="Calibri"/>
        <family val="2"/>
        <scheme val="minor"/>
      </rPr>
      <t xml:space="preserve"> be held this date.</t>
    </r>
  </si>
  <si>
    <r>
      <t>FEBRUARY UNIFORM ELECTION DAY: 2nd Tuesday in February.</t>
    </r>
    <r>
      <rPr>
        <sz val="12"/>
        <color theme="1"/>
        <rFont val="Calibri"/>
        <family val="2"/>
        <scheme val="minor"/>
      </rPr>
      <t xml:space="preserve"> No special taxing district (M.S. 275.066), school board, county board, city council or town board shall conduct a meeting between 6:00 to 8:00 p.m. on day of </t>
    </r>
    <r>
      <rPr>
        <i/>
        <sz val="12"/>
        <color theme="1"/>
        <rFont val="Calibri"/>
        <family val="2"/>
        <scheme val="minor"/>
      </rPr>
      <t>an</t>
    </r>
    <r>
      <rPr>
        <sz val="12"/>
        <color theme="1"/>
        <rFont val="Calibri"/>
        <family val="2"/>
        <scheme val="minor"/>
      </rPr>
      <t xml:space="preserve"> election held within its boundaries. No Minnesota state college or university events can be scheduled between 6:00 to 8:00 p.m. on day of </t>
    </r>
    <r>
      <rPr>
        <i/>
        <sz val="12"/>
        <color theme="1"/>
        <rFont val="Calibri"/>
        <family val="2"/>
        <scheme val="minor"/>
      </rPr>
      <t>an</t>
    </r>
    <r>
      <rPr>
        <sz val="12"/>
        <color theme="1"/>
        <rFont val="Calibri"/>
        <family val="2"/>
        <scheme val="minor"/>
      </rPr>
      <t xml:space="preserve"> election held within political subdivision of its location.</t>
    </r>
  </si>
  <si>
    <r>
      <t xml:space="preserve">Presidents' Day Holiday: </t>
    </r>
    <r>
      <rPr>
        <sz val="12"/>
        <color theme="1"/>
        <rFont val="Calibri"/>
        <family val="2"/>
        <scheme val="minor"/>
      </rPr>
      <t>No public business shall be transacted, except in cases of necessity.</t>
    </r>
  </si>
  <si>
    <r>
      <t xml:space="preserve">Counties produce polling place rosters for </t>
    </r>
    <r>
      <rPr>
        <i/>
        <sz val="12"/>
        <rFont val="Calibri"/>
        <family val="2"/>
        <scheme val="minor"/>
      </rPr>
      <t>March Town</t>
    </r>
    <r>
      <rPr>
        <sz val="12"/>
        <rFont val="Calibri"/>
        <family val="2"/>
        <scheme val="minor"/>
      </rPr>
      <t xml:space="preserve"> elections after completing all registration-related tasks. </t>
    </r>
    <r>
      <rPr>
        <i/>
        <sz val="12"/>
        <rFont val="Calibri"/>
        <family val="2"/>
        <scheme val="minor"/>
      </rPr>
      <t>Paper</t>
    </r>
    <r>
      <rPr>
        <sz val="12"/>
        <rFont val="Calibri"/>
        <family val="2"/>
        <scheme val="minor"/>
      </rPr>
      <t xml:space="preserve"> VRAs received by OSS by 5:00 p.m. on the 21st day before will be forwarded to appropriate counties as soon as possible. Also all </t>
    </r>
    <r>
      <rPr>
        <i/>
        <sz val="12"/>
        <rFont val="Calibri"/>
        <family val="2"/>
        <scheme val="minor"/>
      </rPr>
      <t>"online"</t>
    </r>
    <r>
      <rPr>
        <sz val="12"/>
        <rFont val="Calibri"/>
        <family val="2"/>
        <scheme val="minor"/>
      </rPr>
      <t xml:space="preserve"> VRAs received up until 11:59 p.m. on the 21st day </t>
    </r>
    <r>
      <rPr>
        <i/>
        <sz val="12"/>
        <rFont val="Calibri"/>
        <family val="2"/>
        <scheme val="minor"/>
      </rPr>
      <t>must be</t>
    </r>
    <r>
      <rPr>
        <sz val="12"/>
        <rFont val="Calibri"/>
        <family val="2"/>
        <scheme val="minor"/>
      </rPr>
      <t xml:space="preserve"> processed. Counties might not receive queued records until a couple days later (security checks). If the OSS is printing rosters, there are deadlines for "locking" the rosters.</t>
    </r>
  </si>
  <si>
    <r>
      <t xml:space="preserve">Provide for instruction of voters with a demonstration voting system in a public place for the six weeks immediately prior to the first election (April Uniform Election Day Special Elections) at which the </t>
    </r>
    <r>
      <rPr>
        <i/>
        <sz val="12"/>
        <color theme="1"/>
        <rFont val="Calibri"/>
        <family val="2"/>
        <scheme val="minor"/>
      </rPr>
      <t>new</t>
    </r>
    <r>
      <rPr>
        <sz val="12"/>
        <color theme="1"/>
        <rFont val="Calibri"/>
        <family val="2"/>
        <scheme val="minor"/>
      </rPr>
      <t xml:space="preserve"> voting system will be used.</t>
    </r>
  </si>
  <si>
    <r>
      <t xml:space="preserve">Last day to publish </t>
    </r>
    <r>
      <rPr>
        <i/>
        <sz val="12"/>
        <rFont val="Calibri"/>
        <family val="2"/>
        <scheme val="minor"/>
      </rPr>
      <t>March Town</t>
    </r>
    <r>
      <rPr>
        <sz val="12"/>
        <rFont val="Calibri"/>
        <family val="2"/>
        <scheme val="minor"/>
      </rPr>
      <t xml:space="preserve"> </t>
    </r>
    <r>
      <rPr>
        <i/>
        <sz val="12"/>
        <rFont val="Calibri"/>
        <family val="2"/>
        <scheme val="minor"/>
      </rPr>
      <t>municipal</t>
    </r>
    <r>
      <rPr>
        <sz val="12"/>
        <rFont val="Calibri"/>
        <family val="2"/>
        <scheme val="minor"/>
      </rPr>
      <t xml:space="preserve"> election </t>
    </r>
    <r>
      <rPr>
        <i/>
        <sz val="12"/>
        <rFont val="Calibri"/>
        <family val="2"/>
        <scheme val="minor"/>
      </rPr>
      <t xml:space="preserve">Notice to Voters </t>
    </r>
    <r>
      <rPr>
        <sz val="12"/>
        <rFont val="Calibri"/>
        <family val="2"/>
        <scheme val="minor"/>
      </rPr>
      <t>(replaces sample ballot)</t>
    </r>
    <r>
      <rPr>
        <i/>
        <sz val="12"/>
        <rFont val="Calibri"/>
        <family val="2"/>
        <scheme val="minor"/>
      </rPr>
      <t xml:space="preserve"> </t>
    </r>
    <r>
      <rPr>
        <sz val="12"/>
        <rFont val="Calibri"/>
        <family val="2"/>
        <scheme val="minor"/>
      </rPr>
      <t>pursuant to M.S. 204D.16(c)</t>
    </r>
    <r>
      <rPr>
        <i/>
        <sz val="12"/>
        <rFont val="Calibri"/>
        <family val="2"/>
        <scheme val="minor"/>
      </rPr>
      <t xml:space="preserve"> </t>
    </r>
    <r>
      <rPr>
        <sz val="12"/>
        <rFont val="Calibri"/>
        <family val="2"/>
        <scheme val="minor"/>
      </rPr>
      <t>(Optional for *non-metro towns) – at least two weeks before municipal election.</t>
    </r>
  </si>
  <si>
    <r>
      <t xml:space="preserve">Last day to </t>
    </r>
    <r>
      <rPr>
        <i/>
        <sz val="12"/>
        <color theme="1"/>
        <rFont val="Calibri"/>
        <family val="2"/>
        <scheme val="minor"/>
      </rPr>
      <t>post</t>
    </r>
    <r>
      <rPr>
        <sz val="12"/>
        <color theme="1"/>
        <rFont val="Calibri"/>
        <family val="2"/>
        <scheme val="minor"/>
      </rPr>
      <t xml:space="preserve"> general sample ballot in school district clerk's office - at least 4 days before election.</t>
    </r>
  </si>
  <si>
    <r>
      <t xml:space="preserve">Last day to do public accuracy test of </t>
    </r>
    <r>
      <rPr>
        <i/>
        <sz val="12"/>
        <rFont val="Calibri"/>
        <family val="2"/>
        <scheme val="minor"/>
      </rPr>
      <t>November General Election Date</t>
    </r>
    <r>
      <rPr>
        <sz val="12"/>
        <rFont val="Calibri"/>
        <family val="2"/>
        <scheme val="minor"/>
      </rPr>
      <t xml:space="preserve"> voting equipment of tabulator and/or assistive voting devices - at least 3 days before use. Publish </t>
    </r>
    <r>
      <rPr>
        <i/>
        <sz val="12"/>
        <rFont val="Calibri"/>
        <family val="2"/>
        <scheme val="minor"/>
      </rPr>
      <t>notice</t>
    </r>
    <r>
      <rPr>
        <sz val="12"/>
        <rFont val="Calibri"/>
        <family val="2"/>
        <scheme val="minor"/>
      </rPr>
      <t xml:space="preserve"> at least 2 days before test.</t>
    </r>
  </si>
  <si>
    <r>
      <t xml:space="preserve">STATE GENERAL ELECTION DAY: </t>
    </r>
    <r>
      <rPr>
        <sz val="12"/>
        <color theme="1"/>
        <rFont val="Calibri"/>
        <family val="2"/>
        <scheme val="minor"/>
      </rPr>
      <t>First Tuesday after the first Monday in November. Minimum voting hours are 7 a.m. to 8 p.m. Except for non-metro towns with less than 500 inhabitants who have voted to open no later than 10 a.m. Except for unorganized territories whose residents have petitioned to open no later than 10 a.m.</t>
    </r>
  </si>
  <si>
    <r>
      <t xml:space="preserve">STATE GENERAL ELECTION DAY: </t>
    </r>
    <r>
      <rPr>
        <sz val="12"/>
        <color theme="1"/>
        <rFont val="Calibri"/>
        <family val="2"/>
        <scheme val="minor"/>
      </rPr>
      <t>Voted Absentee Ballots can be returned by the voter or agent, in person, until 8:00 p.m. If delivered by mail or a package delivery service, ballot must arrive by 8:00 p.m.</t>
    </r>
  </si>
  <si>
    <r>
      <t xml:space="preserve">STATE GENERAL ELECTION DAY: </t>
    </r>
    <r>
      <rPr>
        <i/>
        <sz val="12"/>
        <color theme="1"/>
        <rFont val="Calibri"/>
        <family val="2"/>
        <scheme val="minor"/>
      </rPr>
      <t>Agent delivery</t>
    </r>
    <r>
      <rPr>
        <sz val="12"/>
        <color theme="1"/>
        <rFont val="Calibri"/>
        <family val="2"/>
        <scheme val="minor"/>
      </rPr>
      <t xml:space="preserve"> of absentee ballots </t>
    </r>
    <r>
      <rPr>
        <i/>
        <sz val="12"/>
        <color theme="1"/>
        <rFont val="Calibri"/>
        <family val="2"/>
        <scheme val="minor"/>
      </rPr>
      <t>to</t>
    </r>
    <r>
      <rPr>
        <sz val="12"/>
        <color theme="1"/>
        <rFont val="Calibri"/>
        <family val="2"/>
        <scheme val="minor"/>
      </rPr>
      <t xml:space="preserve"> a voter who would have difficulty getting to the polls because of incapacitating health reasons, or who is disabled, or who is a patient of a health care facility, a resident of a facility providing assisted living services, a participant in a residential program for adults or a resident of a shelter for battered women. The agent must have a preexisting relationship with the voter. May designate agent to deliver by 8:00 p.m. and voted ballots must be returned by 8:00 p.m. on Election Day.</t>
    </r>
  </si>
  <si>
    <r>
      <t xml:space="preserve">STATE GENERAL ELECTION DAY: </t>
    </r>
    <r>
      <rPr>
        <sz val="12"/>
        <color theme="1"/>
        <rFont val="Calibri"/>
        <family val="2"/>
        <scheme val="minor"/>
      </rPr>
      <t xml:space="preserve">No state agency, board, commission, department, or committee shall conduct a public meeting </t>
    </r>
    <r>
      <rPr>
        <i/>
        <sz val="12"/>
        <color theme="1"/>
        <rFont val="Calibri"/>
        <family val="2"/>
        <scheme val="minor"/>
      </rPr>
      <t>on the day</t>
    </r>
    <r>
      <rPr>
        <sz val="12"/>
        <color theme="1"/>
        <rFont val="Calibri"/>
        <family val="2"/>
        <scheme val="minor"/>
      </rPr>
      <t xml:space="preserve"> of a state primary or general election.</t>
    </r>
  </si>
  <si>
    <r>
      <t xml:space="preserve">STATE GENERAL ELECTION DAY: Between 6:00 to 8:00 p.m. </t>
    </r>
    <r>
      <rPr>
        <sz val="12"/>
        <color theme="1"/>
        <rFont val="Calibri"/>
        <family val="2"/>
        <scheme val="minor"/>
      </rPr>
      <t>No special taxing district, governing body, school board, county board of commissioners, city council or town board shall conduct a meeting. Except for regularly scheduled classes, no Minnesota state college or university shall schedule an event. Except for regularly scheduled classes, a public elementary or secondary school may not schedule a school sponsored event - between 6:00 to 8:00 p.m. on general election day.</t>
    </r>
  </si>
  <si>
    <r>
      <t xml:space="preserve">Single-county state and single-county judicial general races: </t>
    </r>
    <r>
      <rPr>
        <sz val="12"/>
        <color theme="1"/>
        <rFont val="Calibri"/>
        <family val="2"/>
        <scheme val="minor"/>
      </rPr>
      <t xml:space="preserve">If a </t>
    </r>
    <r>
      <rPr>
        <i/>
        <sz val="12"/>
        <color theme="1"/>
        <rFont val="Calibri"/>
        <family val="2"/>
        <scheme val="minor"/>
      </rPr>
      <t>publicly funded recount</t>
    </r>
    <r>
      <rPr>
        <sz val="12"/>
        <color theme="1"/>
        <rFont val="Calibri"/>
        <family val="2"/>
        <scheme val="minor"/>
      </rPr>
      <t xml:space="preserve"> condition exists, the County Canvass Board must immediately notify the state/judicial office candidate of the option for a publicly funded recount. The candidate must provide a written request to the </t>
    </r>
    <r>
      <rPr>
        <i/>
        <sz val="12"/>
        <color theme="1"/>
        <rFont val="Calibri"/>
        <family val="2"/>
        <scheme val="minor"/>
      </rPr>
      <t xml:space="preserve">filing officer </t>
    </r>
    <r>
      <rPr>
        <sz val="12"/>
        <color theme="1"/>
        <rFont val="Calibri"/>
        <family val="2"/>
        <scheme val="minor"/>
      </rPr>
      <t>no later than 5:00 p.m. on the 2nd day after the canvass of the general.</t>
    </r>
  </si>
  <si>
    <r>
      <t xml:space="preserve">Single-county state and single-county judicial general races - </t>
    </r>
    <r>
      <rPr>
        <b/>
        <i/>
        <sz val="12"/>
        <color theme="1"/>
        <rFont val="Calibri"/>
        <family val="2"/>
        <scheme val="minor"/>
      </rPr>
      <t>Discretionary</t>
    </r>
    <r>
      <rPr>
        <b/>
        <sz val="12"/>
        <color theme="1"/>
        <rFont val="Calibri"/>
        <family val="2"/>
        <scheme val="minor"/>
      </rPr>
      <t xml:space="preserve"> Recount: </t>
    </r>
    <r>
      <rPr>
        <sz val="12"/>
        <color theme="1"/>
        <rFont val="Calibri"/>
        <family val="2"/>
        <scheme val="minor"/>
      </rPr>
      <t xml:space="preserve">Candidate may request a discretionary recount by filing a request with the </t>
    </r>
    <r>
      <rPr>
        <i/>
        <sz val="12"/>
        <color theme="1"/>
        <rFont val="Calibri"/>
        <family val="2"/>
        <scheme val="minor"/>
      </rPr>
      <t xml:space="preserve">filing officer </t>
    </r>
    <r>
      <rPr>
        <sz val="12"/>
        <color theme="1"/>
        <rFont val="Calibri"/>
        <family val="2"/>
        <scheme val="minor"/>
      </rPr>
      <t>during the time of contest (7 days of the general canvass). Please see M.S. 204C.35, subd. 2 for details regarding the request and fees.</t>
    </r>
  </si>
  <si>
    <r>
      <t>Veterans Day Holiday:</t>
    </r>
    <r>
      <rPr>
        <sz val="12"/>
        <color theme="1"/>
        <rFont val="Calibri"/>
        <family val="2"/>
        <scheme val="minor"/>
      </rPr>
      <t xml:space="preserve"> No public business shall be transacted, except in cases of necessity.</t>
    </r>
  </si>
  <si>
    <r>
      <t xml:space="preserve">Last day for candidate to file </t>
    </r>
    <r>
      <rPr>
        <i/>
        <sz val="12"/>
        <color theme="1"/>
        <rFont val="Calibri"/>
        <family val="2"/>
        <scheme val="minor"/>
      </rPr>
      <t xml:space="preserve">Campaign Financial Report Certification of Filing </t>
    </r>
    <r>
      <rPr>
        <sz val="12"/>
        <color theme="1"/>
        <rFont val="Calibri"/>
        <family val="2"/>
        <scheme val="minor"/>
      </rPr>
      <t>form - within 7 days of general election.</t>
    </r>
  </si>
  <si>
    <r>
      <t xml:space="preserve">Thanksgiving Holiday: </t>
    </r>
    <r>
      <rPr>
        <sz val="12"/>
        <color theme="1"/>
        <rFont val="Calibri"/>
        <family val="2"/>
        <scheme val="minor"/>
      </rPr>
      <t>No public business shall be transacted, except in cases of necessity.</t>
    </r>
  </si>
  <si>
    <r>
      <t>Day After Thanksgiving Holiday:</t>
    </r>
    <r>
      <rPr>
        <sz val="12"/>
        <color theme="1"/>
        <rFont val="Calibri"/>
        <family val="2"/>
        <scheme val="minor"/>
      </rPr>
      <t xml:space="preserve"> Political subdivisions have the option of determining whether Friday after Thanksgiving day shall be a holiday. Where it is determined that day after Thanksgiving is not a holiday, public business may be conducted.</t>
    </r>
  </si>
  <si>
    <r>
      <t xml:space="preserve">Last day for city, town or county (unorganized territories) with a </t>
    </r>
    <r>
      <rPr>
        <i/>
        <sz val="12"/>
        <rFont val="Calibri"/>
        <family val="2"/>
        <scheme val="minor"/>
      </rPr>
      <t>February Uniform Election Date</t>
    </r>
    <r>
      <rPr>
        <sz val="12"/>
        <rFont val="Calibri"/>
        <family val="2"/>
        <scheme val="minor"/>
      </rPr>
      <t xml:space="preserve"> special election being held within their boundaries to adopt election precinct </t>
    </r>
    <r>
      <rPr>
        <i/>
        <sz val="12"/>
        <rFont val="Calibri"/>
        <family val="2"/>
        <scheme val="minor"/>
      </rPr>
      <t>boundary</t>
    </r>
    <r>
      <rPr>
        <sz val="12"/>
        <rFont val="Calibri"/>
        <family val="2"/>
        <scheme val="minor"/>
      </rPr>
      <t xml:space="preserve"> changes - at least 10 weeks before the date of the next election.</t>
    </r>
  </si>
  <si>
    <r>
      <t xml:space="preserve">Last day for townships to change polling place location prior to </t>
    </r>
    <r>
      <rPr>
        <i/>
        <sz val="12"/>
        <color theme="1"/>
        <rFont val="Calibri"/>
        <family val="2"/>
        <scheme val="minor"/>
      </rPr>
      <t xml:space="preserve">March Town </t>
    </r>
    <r>
      <rPr>
        <sz val="12"/>
        <color theme="1"/>
        <rFont val="Calibri"/>
        <family val="2"/>
        <scheme val="minor"/>
      </rPr>
      <t>Elections except in a case when a polling place is not available – 90 days prior to election.</t>
    </r>
  </si>
  <si>
    <r>
      <t xml:space="preserve">Last day to notify OSS of a town use of electronic rosters (e-pollbooks) for the first time in the </t>
    </r>
    <r>
      <rPr>
        <i/>
        <sz val="12"/>
        <rFont val="Calibri"/>
        <family val="2"/>
        <scheme val="minor"/>
      </rPr>
      <t>March Town</t>
    </r>
    <r>
      <rPr>
        <sz val="12"/>
        <rFont val="Calibri"/>
        <family val="2"/>
        <scheme val="minor"/>
      </rPr>
      <t xml:space="preserve"> election. Precincts are to be identified. Valid for those precincts for subsequent elections until revoked. If precincts are added later, a new notification is required - at least 90 days before the </t>
    </r>
    <r>
      <rPr>
        <i/>
        <sz val="12"/>
        <rFont val="Calibri"/>
        <family val="2"/>
        <scheme val="minor"/>
      </rPr>
      <t>first</t>
    </r>
    <r>
      <rPr>
        <sz val="12"/>
        <rFont val="Calibri"/>
        <family val="2"/>
        <scheme val="minor"/>
      </rPr>
      <t xml:space="preserve"> election.</t>
    </r>
  </si>
  <si>
    <r>
      <t xml:space="preserve">Last day for Town with March Elections to authorize mail balloting by resolution (revocation of resolution has same deadline) for </t>
    </r>
    <r>
      <rPr>
        <i/>
        <sz val="12"/>
        <rFont val="Calibri"/>
        <family val="2"/>
        <scheme val="minor"/>
      </rPr>
      <t>March Town</t>
    </r>
    <r>
      <rPr>
        <sz val="12"/>
        <rFont val="Calibri"/>
        <family val="2"/>
        <scheme val="minor"/>
      </rPr>
      <t xml:space="preserve"> elections - no later than 90 days prior to the first election at which mail balloting will be used.</t>
    </r>
  </si>
  <si>
    <r>
      <t xml:space="preserve">Last day to post on OSS, county and jurisdiction websites the location, days and times of absentee/early voting locations for the </t>
    </r>
    <r>
      <rPr>
        <i/>
        <sz val="12"/>
        <rFont val="Calibri"/>
        <family val="2"/>
        <scheme val="minor"/>
      </rPr>
      <t>February Uniform Election Day Special Election</t>
    </r>
    <r>
      <rPr>
        <sz val="12"/>
        <rFont val="Calibri"/>
        <family val="2"/>
        <scheme val="minor"/>
      </rPr>
      <t>. If municipality does not have a website, notice is published - at least 14 days before the first day of absentee voting.</t>
    </r>
  </si>
  <si>
    <r>
      <t xml:space="preserve">Last day for jurisdictions with February Uniform Election Day Special Elections to disseminate information to the public about the use of a </t>
    </r>
    <r>
      <rPr>
        <i/>
        <sz val="12"/>
        <color theme="1"/>
        <rFont val="Calibri"/>
        <family val="2"/>
        <scheme val="minor"/>
      </rPr>
      <t>new</t>
    </r>
    <r>
      <rPr>
        <sz val="12"/>
        <color theme="1"/>
        <rFont val="Calibri"/>
        <family val="2"/>
        <scheme val="minor"/>
      </rPr>
      <t xml:space="preserve"> voting system – at least 60 days prior to the election.</t>
    </r>
  </si>
  <si>
    <r>
      <t xml:space="preserve">Last day for County Auditor to meet or otherwise communicate with March township officials to review election procedures for </t>
    </r>
    <r>
      <rPr>
        <i/>
        <sz val="12"/>
        <color theme="1"/>
        <rFont val="Calibri"/>
        <family val="2"/>
        <scheme val="minor"/>
      </rPr>
      <t>March Township Elections</t>
    </r>
    <r>
      <rPr>
        <sz val="12"/>
        <color theme="1"/>
        <rFont val="Calibri"/>
        <family val="2"/>
        <scheme val="minor"/>
      </rPr>
      <t xml:space="preserve"> - at least 12 weeks before the March town general election.</t>
    </r>
  </si>
  <si>
    <r>
      <t xml:space="preserve">Last day to </t>
    </r>
    <r>
      <rPr>
        <i/>
        <sz val="12"/>
        <rFont val="Calibri"/>
        <family val="2"/>
        <scheme val="minor"/>
      </rPr>
      <t>publish</t>
    </r>
    <r>
      <rPr>
        <sz val="12"/>
        <rFont val="Calibri"/>
        <family val="2"/>
        <scheme val="minor"/>
      </rPr>
      <t xml:space="preserve"> notice of town offices to be elected at </t>
    </r>
    <r>
      <rPr>
        <i/>
        <sz val="12"/>
        <rFont val="Calibri"/>
        <family val="2"/>
        <scheme val="minor"/>
      </rPr>
      <t>March Town</t>
    </r>
    <r>
      <rPr>
        <sz val="12"/>
        <rFont val="Calibri"/>
        <family val="2"/>
        <scheme val="minor"/>
      </rPr>
      <t xml:space="preserve"> election. Notice to include first and last dates to file for town office, and the closing time for filing </t>
    </r>
    <r>
      <rPr>
        <i/>
        <sz val="12"/>
        <rFont val="Calibri"/>
        <family val="2"/>
        <scheme val="minor"/>
      </rPr>
      <t>(municipal clerk's office must be open for filing from1-5 p.m. on the last day of the filing period)</t>
    </r>
    <r>
      <rPr>
        <sz val="12"/>
        <rFont val="Calibri"/>
        <family val="2"/>
        <scheme val="minor"/>
      </rPr>
      <t xml:space="preserve"> – at least 2 weeks before the first day to file an Affidavit of Candidacy.</t>
    </r>
  </si>
  <si>
    <r>
      <t xml:space="preserve">Period of time to do public accuracy test of </t>
    </r>
    <r>
      <rPr>
        <i/>
        <sz val="12"/>
        <rFont val="Calibri"/>
        <family val="2"/>
        <scheme val="minor"/>
      </rPr>
      <t>February Uniform Election Day Special Election</t>
    </r>
    <r>
      <rPr>
        <sz val="12"/>
        <rFont val="Calibri"/>
        <family val="2"/>
        <scheme val="minor"/>
      </rPr>
      <t xml:space="preserve"> voting equipment to include tabulator and/or assistive voting devices – at least 3 days before use. Publish notice at least two days </t>
    </r>
    <r>
      <rPr>
        <i/>
        <sz val="12"/>
        <rFont val="Calibri"/>
        <family val="2"/>
        <scheme val="minor"/>
      </rPr>
      <t xml:space="preserve">before </t>
    </r>
    <r>
      <rPr>
        <sz val="12"/>
        <rFont val="Calibri"/>
        <family val="2"/>
        <scheme val="minor"/>
      </rPr>
      <t>test.</t>
    </r>
  </si>
  <si>
    <r>
      <t xml:space="preserve">Christmas Day Holiday: </t>
    </r>
    <r>
      <rPr>
        <sz val="12"/>
        <color theme="1"/>
        <rFont val="Calibri"/>
        <family val="2"/>
        <scheme val="minor"/>
      </rPr>
      <t>No public business shall be transacted, except in cases of necessity.</t>
    </r>
  </si>
  <si>
    <r>
      <t>Must appoint</t>
    </r>
    <r>
      <rPr>
        <i/>
        <sz val="12"/>
        <rFont val="Calibri"/>
        <family val="2"/>
        <scheme val="minor"/>
      </rPr>
      <t xml:space="preserve"> February Uniform Election Day Special Election</t>
    </r>
    <r>
      <rPr>
        <sz val="12"/>
        <rFont val="Calibri"/>
        <family val="2"/>
        <scheme val="minor"/>
      </rPr>
      <t xml:space="preserve"> </t>
    </r>
    <r>
      <rPr>
        <i/>
        <sz val="12"/>
        <rFont val="Calibri"/>
        <family val="2"/>
        <scheme val="minor"/>
      </rPr>
      <t xml:space="preserve">absentee, mail and/or UOCAVA </t>
    </r>
    <r>
      <rPr>
        <sz val="12"/>
        <rFont val="Calibri"/>
        <family val="2"/>
        <scheme val="minor"/>
      </rPr>
      <t xml:space="preserve">(county appoints UOCAVA) ballot board members by the time they are to examine the voted ballot </t>
    </r>
    <r>
      <rPr>
        <i/>
        <sz val="12"/>
        <rFont val="Calibri"/>
        <family val="2"/>
        <scheme val="minor"/>
      </rPr>
      <t>return</t>
    </r>
    <r>
      <rPr>
        <sz val="12"/>
        <rFont val="Calibri"/>
        <family val="2"/>
        <scheme val="minor"/>
      </rPr>
      <t xml:space="preserve"> envelopes and mark them "accepted" or "rejected" - before voted ballots are returned.</t>
    </r>
  </si>
  <si>
    <r>
      <t xml:space="preserve">Municipality must </t>
    </r>
    <r>
      <rPr>
        <i/>
        <sz val="12"/>
        <rFont val="Calibri"/>
        <family val="2"/>
        <scheme val="minor"/>
      </rPr>
      <t>not</t>
    </r>
    <r>
      <rPr>
        <sz val="12"/>
        <rFont val="Calibri"/>
        <family val="2"/>
        <scheme val="minor"/>
      </rPr>
      <t xml:space="preserve"> make a change to the </t>
    </r>
    <r>
      <rPr>
        <i/>
        <sz val="12"/>
        <rFont val="Calibri"/>
        <family val="2"/>
        <scheme val="minor"/>
      </rPr>
      <t>number or name of a street address</t>
    </r>
    <r>
      <rPr>
        <sz val="12"/>
        <rFont val="Calibri"/>
        <family val="2"/>
        <scheme val="minor"/>
      </rPr>
      <t xml:space="preserve"> of an existing residence prior to </t>
    </r>
    <r>
      <rPr>
        <i/>
        <sz val="12"/>
        <rFont val="Calibri"/>
        <family val="2"/>
        <scheme val="minor"/>
      </rPr>
      <t>February Uniform Election Day Special Election</t>
    </r>
    <r>
      <rPr>
        <sz val="12"/>
        <rFont val="Calibri"/>
        <family val="2"/>
        <scheme val="minor"/>
      </rPr>
      <t xml:space="preserve"> in a jurisdiction which includes the affected residence - not during the 45 days prior to </t>
    </r>
    <r>
      <rPr>
        <i/>
        <sz val="12"/>
        <rFont val="Calibri"/>
        <family val="2"/>
        <scheme val="minor"/>
      </rPr>
      <t>any</t>
    </r>
    <r>
      <rPr>
        <sz val="12"/>
        <rFont val="Calibri"/>
        <family val="2"/>
        <scheme val="minor"/>
      </rPr>
      <t xml:space="preserve"> election.</t>
    </r>
  </si>
  <si>
    <r>
      <t xml:space="preserve">Provide for instruction of voters with a demonstration voting system in a public place for the six weeks immediately prior to the first election (February Uniform Election Day Special Election) at which the </t>
    </r>
    <r>
      <rPr>
        <i/>
        <sz val="12"/>
        <color theme="1"/>
        <rFont val="Calibri"/>
        <family val="2"/>
        <scheme val="minor"/>
      </rPr>
      <t>new</t>
    </r>
    <r>
      <rPr>
        <sz val="12"/>
        <color theme="1"/>
        <rFont val="Calibri"/>
        <family val="2"/>
        <scheme val="minor"/>
      </rPr>
      <t xml:space="preserve"> voting system will be used.</t>
    </r>
  </si>
  <si>
    <r>
      <t xml:space="preserve">Time period for Town March Elections candidate filings. Filing offices </t>
    </r>
    <r>
      <rPr>
        <i/>
        <sz val="12"/>
        <color theme="1"/>
        <rFont val="Calibri"/>
        <family val="2"/>
        <scheme val="minor"/>
      </rPr>
      <t>must</t>
    </r>
    <r>
      <rPr>
        <sz val="12"/>
        <color theme="1"/>
        <rFont val="Calibri"/>
        <family val="2"/>
        <scheme val="minor"/>
      </rPr>
      <t xml:space="preserve"> be open for filing from 1-5 p.m. on the last day of filing – 70 to 56 days before the election.</t>
    </r>
  </si>
  <si>
    <r>
      <t xml:space="preserve">New Year's Day Holiday: </t>
    </r>
    <r>
      <rPr>
        <sz val="12"/>
        <color theme="1"/>
        <rFont val="Calibri"/>
        <family val="2"/>
        <scheme val="minor"/>
      </rPr>
      <t>No public business shall be transacted, except in cases of necessity.</t>
    </r>
  </si>
  <si>
    <r>
      <t xml:space="preserve">(Tentative) </t>
    </r>
    <r>
      <rPr>
        <sz val="12"/>
        <color theme="1"/>
        <rFont val="Calibri"/>
        <family val="2"/>
        <scheme val="minor"/>
      </rPr>
      <t>Annual List Maintenance (ALM) will occur sometime in January. The OSS shall determine if any registrants have not voted during the preceding four years. Those records will be changed to the status of "inactive. The OSS prepares a report to the county auditor containing the names of all registrants whose status was changed to "inactive."</t>
    </r>
  </si>
  <si>
    <r>
      <t xml:space="preserve">Last day for towns with March elections to disseminate information to the public about the use of a </t>
    </r>
    <r>
      <rPr>
        <i/>
        <sz val="12"/>
        <color theme="1"/>
        <rFont val="Calibri"/>
        <family val="2"/>
        <scheme val="minor"/>
      </rPr>
      <t>new</t>
    </r>
    <r>
      <rPr>
        <sz val="12"/>
        <color theme="1"/>
        <rFont val="Calibri"/>
        <family val="2"/>
        <scheme val="minor"/>
      </rPr>
      <t xml:space="preserve"> voting system – at least 60 days prior to the election.</t>
    </r>
  </si>
  <si>
    <r>
      <t xml:space="preserve">Town March Elections candidates filing period closes. Clerk's office </t>
    </r>
    <r>
      <rPr>
        <i/>
        <sz val="12"/>
        <color theme="1"/>
        <rFont val="Calibri"/>
        <family val="2"/>
        <scheme val="minor"/>
      </rPr>
      <t>must</t>
    </r>
    <r>
      <rPr>
        <sz val="12"/>
        <color theme="1"/>
        <rFont val="Calibri"/>
        <family val="2"/>
        <scheme val="minor"/>
      </rPr>
      <t xml:space="preserve"> be open 1-5 p.m. - 56 days before election.</t>
    </r>
  </si>
  <si>
    <r>
      <t xml:space="preserve">Period of time to do public accuracy test of </t>
    </r>
    <r>
      <rPr>
        <i/>
        <sz val="12"/>
        <rFont val="Calibri"/>
        <family val="2"/>
        <scheme val="minor"/>
      </rPr>
      <t>March Town</t>
    </r>
    <r>
      <rPr>
        <sz val="12"/>
        <rFont val="Calibri"/>
        <family val="2"/>
        <scheme val="minor"/>
      </rPr>
      <t xml:space="preserve"> voting equipment including assistive voting devices – at least 3 days before use. Publish </t>
    </r>
    <r>
      <rPr>
        <i/>
        <sz val="12"/>
        <rFont val="Calibri"/>
        <family val="2"/>
        <scheme val="minor"/>
      </rPr>
      <t>notice</t>
    </r>
    <r>
      <rPr>
        <sz val="12"/>
        <rFont val="Calibri"/>
        <family val="2"/>
        <scheme val="minor"/>
      </rPr>
      <t xml:space="preserve"> at least two days before test.</t>
    </r>
  </si>
  <si>
    <r>
      <t xml:space="preserve">An updated master list for each precinct must be available for </t>
    </r>
    <r>
      <rPr>
        <i/>
        <sz val="12"/>
        <rFont val="Calibri"/>
        <family val="2"/>
        <scheme val="minor"/>
      </rPr>
      <t>March Town</t>
    </r>
    <r>
      <rPr>
        <sz val="12"/>
        <rFont val="Calibri"/>
        <family val="2"/>
        <scheme val="minor"/>
      </rPr>
      <t xml:space="preserve"> elections Absentee Ballot voting. Absentee Ballot voting for a town general election held in March may begin 30 days before that election, as opposed to 46 days for all other elections. Even though Absentee Ballot voting starts at 30 days before March town elections, the master list is still required to be available at the 46 day mark - at least 46 days before each election.</t>
    </r>
  </si>
  <si>
    <r>
      <t xml:space="preserve">The County Auditor must establish UOCAVA absentee ballot board for </t>
    </r>
    <r>
      <rPr>
        <i/>
        <sz val="12"/>
        <color theme="1"/>
        <rFont val="Calibri"/>
        <family val="2"/>
        <scheme val="minor"/>
      </rPr>
      <t>March Township</t>
    </r>
    <r>
      <rPr>
        <sz val="12"/>
        <color theme="1"/>
        <rFont val="Calibri"/>
        <family val="2"/>
        <scheme val="minor"/>
      </rPr>
      <t xml:space="preserve"> Elections to examine all returned UOCAVA absentee ballot envelopes and accept or reject the absentee ballots. If an envelope has been rejected at least five days before the election, the ballots in the envelope must be considered spoiled and the official in charge of the absentee ballot board must provide the voter with a replacement absentee ballot and return envelope - during the 45 days before the election the board must immediately examine the return envelopes.</t>
    </r>
  </si>
  <si>
    <r>
      <rPr>
        <i/>
        <sz val="12"/>
        <rFont val="Calibri"/>
        <family val="2"/>
        <scheme val="minor"/>
      </rPr>
      <t>Counties</t>
    </r>
    <r>
      <rPr>
        <sz val="12"/>
        <rFont val="Calibri"/>
        <family val="2"/>
        <scheme val="minor"/>
      </rPr>
      <t xml:space="preserve"> transmit </t>
    </r>
    <r>
      <rPr>
        <i/>
        <sz val="12"/>
        <rFont val="Calibri"/>
        <family val="2"/>
        <scheme val="minor"/>
      </rPr>
      <t>March Town UOCAVA ballots for town residents with UOCAVA</t>
    </r>
    <r>
      <rPr>
        <sz val="12"/>
        <rFont val="Calibri"/>
        <family val="2"/>
        <scheme val="minor"/>
      </rPr>
      <t xml:space="preserve"> applications on file for that calendar year. Town clerk to provide ballots to auditor's office for transmission - at least 46 days before the election.</t>
    </r>
  </si>
  <si>
    <r>
      <rPr>
        <i/>
        <sz val="12"/>
        <rFont val="Calibri"/>
        <family val="2"/>
        <scheme val="minor"/>
      </rPr>
      <t>March Town</t>
    </r>
    <r>
      <rPr>
        <sz val="12"/>
        <rFont val="Calibri"/>
        <family val="2"/>
        <scheme val="minor"/>
      </rPr>
      <t xml:space="preserve"> Absentee and Mail ballot boards review voted returned ballot envelopes for "acceptance" or "rejection." Within 5 days after receipt for voted ballots returned from beginning of Absentee voting period through the 15th day before the election. Beginning the 14th day before the election, voted ballots must be reviewed within 3 days - beginning of Absentee voting period (at least 46 days before election) until no later than 24 hours after the end of voting.</t>
    </r>
  </si>
  <si>
    <r>
      <t xml:space="preserve">Last day for city, town or county (unorganized territories) with an </t>
    </r>
    <r>
      <rPr>
        <i/>
        <sz val="12"/>
        <rFont val="Calibri"/>
        <family val="2"/>
        <scheme val="minor"/>
      </rPr>
      <t>April Uniform Election Date</t>
    </r>
    <r>
      <rPr>
        <sz val="12"/>
        <rFont val="Calibri"/>
        <family val="2"/>
        <scheme val="minor"/>
      </rPr>
      <t xml:space="preserve"> special election being held within their boundaries to adopt election precinct </t>
    </r>
    <r>
      <rPr>
        <i/>
        <sz val="12"/>
        <rFont val="Calibri"/>
        <family val="2"/>
        <scheme val="minor"/>
      </rPr>
      <t>boundary</t>
    </r>
    <r>
      <rPr>
        <sz val="12"/>
        <rFont val="Calibri"/>
        <family val="2"/>
        <scheme val="minor"/>
      </rPr>
      <t xml:space="preserve"> changes - at least 10 weeks before the date of the next election.</t>
    </r>
  </si>
  <si>
    <r>
      <t xml:space="preserve">Must appoint </t>
    </r>
    <r>
      <rPr>
        <i/>
        <sz val="12"/>
        <rFont val="Calibri"/>
        <family val="2"/>
        <scheme val="minor"/>
      </rPr>
      <t>March Town</t>
    </r>
    <r>
      <rPr>
        <sz val="12"/>
        <rFont val="Calibri"/>
        <family val="2"/>
        <scheme val="minor"/>
      </rPr>
      <t xml:space="preserve"> elections </t>
    </r>
    <r>
      <rPr>
        <i/>
        <sz val="12"/>
        <rFont val="Calibri"/>
        <family val="2"/>
        <scheme val="minor"/>
      </rPr>
      <t>absentee ballot board members</t>
    </r>
    <r>
      <rPr>
        <sz val="12"/>
        <rFont val="Calibri"/>
        <family val="2"/>
        <scheme val="minor"/>
      </rPr>
      <t xml:space="preserve"> by the time they are to examine the voted ballots </t>
    </r>
    <r>
      <rPr>
        <i/>
        <sz val="12"/>
        <rFont val="Calibri"/>
        <family val="2"/>
        <scheme val="minor"/>
      </rPr>
      <t>return</t>
    </r>
    <r>
      <rPr>
        <sz val="12"/>
        <rFont val="Calibri"/>
        <family val="2"/>
        <scheme val="minor"/>
      </rPr>
      <t xml:space="preserve"> envelopes and mark them "accepted" or "rejected" - before voted absentee (30 days for March Town election) ballots are returned.</t>
    </r>
  </si>
  <si>
    <r>
      <t xml:space="preserve">Last day for jurisdictions with April Uniform Election Day Special Elections to disseminate information to the public about the use of a </t>
    </r>
    <r>
      <rPr>
        <i/>
        <sz val="12"/>
        <color theme="1"/>
        <rFont val="Calibri"/>
        <family val="2"/>
        <scheme val="minor"/>
      </rPr>
      <t>new</t>
    </r>
    <r>
      <rPr>
        <sz val="12"/>
        <color theme="1"/>
        <rFont val="Calibri"/>
        <family val="2"/>
        <scheme val="minor"/>
      </rPr>
      <t xml:space="preserve"> voting system – at least 60 days prior to the election.</t>
    </r>
  </si>
  <si>
    <r>
      <t xml:space="preserve">Period of time for Absentee Voting for </t>
    </r>
    <r>
      <rPr>
        <i/>
        <sz val="12"/>
        <rFont val="Calibri"/>
        <family val="2"/>
        <scheme val="minor"/>
      </rPr>
      <t>March Town</t>
    </r>
    <r>
      <rPr>
        <sz val="12"/>
        <rFont val="Calibri"/>
        <family val="2"/>
        <scheme val="minor"/>
      </rPr>
      <t xml:space="preserve"> elections. Towns required to have assistive voting device at the election day poll location must also have an assist voting device available during their Absentee Ballot voting period at the Absentee Ballot voting location - at least 30 days before election.</t>
    </r>
  </si>
  <si>
    <r>
      <t xml:space="preserve">FEBRUARY UNIFORM ELECTION DAY: 2nd Tuesday in February. Special Note for Towns: </t>
    </r>
    <r>
      <rPr>
        <sz val="12"/>
        <color theme="1"/>
        <rFont val="Calibri"/>
        <family val="2"/>
        <scheme val="minor"/>
      </rPr>
      <t xml:space="preserve">Other jurisdictions may </t>
    </r>
    <r>
      <rPr>
        <i/>
        <sz val="12"/>
        <color theme="1"/>
        <rFont val="Calibri"/>
        <family val="2"/>
        <scheme val="minor"/>
      </rPr>
      <t>also</t>
    </r>
    <r>
      <rPr>
        <sz val="12"/>
        <color theme="1"/>
        <rFont val="Calibri"/>
        <family val="2"/>
        <scheme val="minor"/>
      </rPr>
      <t xml:space="preserve"> hold special elections on this date. If the town is </t>
    </r>
    <r>
      <rPr>
        <i/>
        <sz val="12"/>
        <color theme="1"/>
        <rFont val="Calibri"/>
        <family val="2"/>
        <scheme val="minor"/>
      </rPr>
      <t>not</t>
    </r>
    <r>
      <rPr>
        <sz val="12"/>
        <color theme="1"/>
        <rFont val="Calibri"/>
        <family val="2"/>
        <scheme val="minor"/>
      </rPr>
      <t xml:space="preserve"> holding a </t>
    </r>
    <r>
      <rPr>
        <i/>
        <sz val="12"/>
        <color theme="1"/>
        <rFont val="Calibri"/>
        <family val="2"/>
        <scheme val="minor"/>
      </rPr>
      <t>standalone</t>
    </r>
    <r>
      <rPr>
        <sz val="12"/>
        <color theme="1"/>
        <rFont val="Calibri"/>
        <family val="2"/>
        <scheme val="minor"/>
      </rPr>
      <t xml:space="preserve"> election: 1) Assistive voting devices </t>
    </r>
    <r>
      <rPr>
        <i/>
        <sz val="12"/>
        <color theme="1"/>
        <rFont val="Calibri"/>
        <family val="2"/>
        <scheme val="minor"/>
      </rPr>
      <t>are</t>
    </r>
    <r>
      <rPr>
        <sz val="12"/>
        <color theme="1"/>
        <rFont val="Calibri"/>
        <family val="2"/>
        <scheme val="minor"/>
      </rPr>
      <t xml:space="preserve"> required and 2) Inclement weather postponement is decided by the jurisdiction with the </t>
    </r>
    <r>
      <rPr>
        <i/>
        <sz val="12"/>
        <color theme="1"/>
        <rFont val="Calibri"/>
        <family val="2"/>
        <scheme val="minor"/>
      </rPr>
      <t>larger</t>
    </r>
    <r>
      <rPr>
        <sz val="12"/>
        <color theme="1"/>
        <rFont val="Calibri"/>
        <family val="2"/>
        <scheme val="minor"/>
      </rPr>
      <t xml:space="preserve"> geographic area.</t>
    </r>
  </si>
  <si>
    <r>
      <t xml:space="preserve">FEBRUARY UNIFORM ELECTION DAY: 2nd Tuesday in February. </t>
    </r>
    <r>
      <rPr>
        <b/>
        <i/>
        <sz val="12"/>
        <color theme="1"/>
        <rFont val="Calibri"/>
        <family val="2"/>
        <scheme val="minor"/>
      </rPr>
      <t>Metro</t>
    </r>
    <r>
      <rPr>
        <b/>
        <sz val="12"/>
        <color theme="1"/>
        <rFont val="Calibri"/>
        <family val="2"/>
        <scheme val="minor"/>
      </rPr>
      <t xml:space="preserve"> Area: </t>
    </r>
    <r>
      <rPr>
        <sz val="12"/>
        <color theme="1"/>
        <rFont val="Calibri"/>
        <family val="2"/>
        <scheme val="minor"/>
      </rPr>
      <t>Minimum voting hours 10:00 a.m. to 8:00 p.m. (*Metro Area includes the following Counties: Anoka, Carver, Chisago, Dakota, Hennepin, Isanti, Ramsey, Scott, Sherburne, Washington and Wright).</t>
    </r>
  </si>
  <si>
    <r>
      <t xml:space="preserve">FEBRUARY UNIFORM ELECTION DAY: 2nd Tuesday in February. </t>
    </r>
    <r>
      <rPr>
        <b/>
        <i/>
        <sz val="12"/>
        <color theme="1"/>
        <rFont val="Calibri"/>
        <family val="2"/>
        <scheme val="minor"/>
      </rPr>
      <t>Non</t>
    </r>
    <r>
      <rPr>
        <b/>
        <sz val="12"/>
        <color theme="1"/>
        <rFont val="Calibri"/>
        <family val="2"/>
        <scheme val="minor"/>
      </rPr>
      <t xml:space="preserve">-Metro Area: </t>
    </r>
    <r>
      <rPr>
        <sz val="12"/>
        <color theme="1"/>
        <rFont val="Calibri"/>
        <family val="2"/>
        <scheme val="minor"/>
      </rPr>
      <t>Minimum voting hours 5:00 p.m. to 8:00 p.m. (*Metro area includes the following Counties: Anoka, Carver, Chisago, Dakota, Hennepin, Isanti, Ramsey, Scott, Sherburne, Washington and Wright). Longer hours can be approved by resolution or petition of voters. See M.S. 205.175, subd. 3 for details.</t>
    </r>
  </si>
  <si>
    <r>
      <t xml:space="preserve">Period of time to do public accuracy test of </t>
    </r>
    <r>
      <rPr>
        <i/>
        <sz val="12"/>
        <rFont val="Calibri"/>
        <family val="2"/>
        <scheme val="minor"/>
      </rPr>
      <t>April Uniform Election Day Special Election</t>
    </r>
    <r>
      <rPr>
        <sz val="12"/>
        <rFont val="Calibri"/>
        <family val="2"/>
        <scheme val="minor"/>
      </rPr>
      <t xml:space="preserve"> voting equipment to include tabulator and/or assistive voting devices – at least 3 days before use. Publish notice at least two days </t>
    </r>
    <r>
      <rPr>
        <i/>
        <sz val="12"/>
        <rFont val="Calibri"/>
        <family val="2"/>
        <scheme val="minor"/>
      </rPr>
      <t xml:space="preserve">before </t>
    </r>
    <r>
      <rPr>
        <sz val="12"/>
        <rFont val="Calibri"/>
        <family val="2"/>
        <scheme val="minor"/>
      </rPr>
      <t>test.</t>
    </r>
  </si>
  <si>
    <r>
      <t>Must appoint</t>
    </r>
    <r>
      <rPr>
        <i/>
        <sz val="12"/>
        <rFont val="Calibri"/>
        <family val="2"/>
        <scheme val="minor"/>
      </rPr>
      <t xml:space="preserve"> April Uniform Election Day Special Elections absentee, mail and/or UOCAVA </t>
    </r>
    <r>
      <rPr>
        <sz val="12"/>
        <rFont val="Calibri"/>
        <family val="2"/>
        <scheme val="minor"/>
      </rPr>
      <t xml:space="preserve">(county appoints UOCAVA) ballot board members by the time they are to examine the voted ballot </t>
    </r>
    <r>
      <rPr>
        <i/>
        <sz val="12"/>
        <rFont val="Calibri"/>
        <family val="2"/>
        <scheme val="minor"/>
      </rPr>
      <t>return</t>
    </r>
    <r>
      <rPr>
        <sz val="12"/>
        <rFont val="Calibri"/>
        <family val="2"/>
        <scheme val="minor"/>
      </rPr>
      <t xml:space="preserve"> envelopes and mark them "accepted" or "rejected" - before voted ballots are returned.</t>
    </r>
  </si>
  <si>
    <r>
      <t xml:space="preserve">Municipality must </t>
    </r>
    <r>
      <rPr>
        <i/>
        <sz val="12"/>
        <rFont val="Calibri"/>
        <family val="2"/>
        <scheme val="minor"/>
      </rPr>
      <t>not</t>
    </r>
    <r>
      <rPr>
        <sz val="12"/>
        <rFont val="Calibri"/>
        <family val="2"/>
        <scheme val="minor"/>
      </rPr>
      <t xml:space="preserve"> make a change to the </t>
    </r>
    <r>
      <rPr>
        <i/>
        <sz val="12"/>
        <rFont val="Calibri"/>
        <family val="2"/>
        <scheme val="minor"/>
      </rPr>
      <t>number or name of a street address</t>
    </r>
    <r>
      <rPr>
        <sz val="12"/>
        <rFont val="Calibri"/>
        <family val="2"/>
        <scheme val="minor"/>
      </rPr>
      <t xml:space="preserve"> of an existing residence prior to </t>
    </r>
    <r>
      <rPr>
        <i/>
        <sz val="12"/>
        <rFont val="Calibri"/>
        <family val="2"/>
        <scheme val="minor"/>
      </rPr>
      <t>April Uniform Election Day Special Election</t>
    </r>
    <r>
      <rPr>
        <sz val="12"/>
        <rFont val="Calibri"/>
        <family val="2"/>
        <scheme val="minor"/>
      </rPr>
      <t xml:space="preserve"> in a jurisdiction which includes the affected residence - not during the 45 days prior to </t>
    </r>
    <r>
      <rPr>
        <i/>
        <sz val="12"/>
        <rFont val="Calibri"/>
        <family val="2"/>
        <scheme val="minor"/>
      </rPr>
      <t>any</t>
    </r>
    <r>
      <rPr>
        <sz val="12"/>
        <rFont val="Calibri"/>
        <family val="2"/>
        <scheme val="minor"/>
      </rPr>
      <t xml:space="preserve"> election.</t>
    </r>
  </si>
  <si>
    <r>
      <t xml:space="preserve">At least 2 weeks before the March town elections a sample ballot shall be prepared and </t>
    </r>
    <r>
      <rPr>
        <i/>
        <sz val="12"/>
        <color theme="1"/>
        <rFont val="Calibri"/>
        <family val="2"/>
        <scheme val="minor"/>
      </rPr>
      <t xml:space="preserve">made available for public </t>
    </r>
    <r>
      <rPr>
        <sz val="12"/>
        <color theme="1"/>
        <rFont val="Calibri"/>
        <family val="2"/>
        <scheme val="minor"/>
      </rPr>
      <t>inspection in the clerk's office and post sample ballot in each polling place on election day.</t>
    </r>
  </si>
  <si>
    <r>
      <t xml:space="preserve">Last day for a </t>
    </r>
    <r>
      <rPr>
        <i/>
        <sz val="12"/>
        <rFont val="Calibri"/>
        <family val="2"/>
        <scheme val="minor"/>
      </rPr>
      <t xml:space="preserve">March Town </t>
    </r>
    <r>
      <rPr>
        <sz val="12"/>
        <rFont val="Calibri"/>
        <family val="2"/>
        <scheme val="minor"/>
      </rPr>
      <t>election judge to submit written notice to town clerk of serving voluntarily without pay – no later than 10 days before the election.</t>
    </r>
  </si>
  <si>
    <r>
      <t xml:space="preserve">Campaign finance reports due (If more than $750 raised or spent and an initial report has been filed) - 10 days before the </t>
    </r>
    <r>
      <rPr>
        <i/>
        <sz val="12"/>
        <rFont val="Calibri"/>
        <family val="2"/>
        <scheme val="minor"/>
      </rPr>
      <t xml:space="preserve">March Town </t>
    </r>
    <r>
      <rPr>
        <sz val="12"/>
        <rFont val="Calibri"/>
        <family val="2"/>
        <scheme val="minor"/>
      </rPr>
      <t>election.</t>
    </r>
  </si>
  <si>
    <r>
      <t xml:space="preserve">Last day for city, town or county (unorganized territories) with a </t>
    </r>
    <r>
      <rPr>
        <i/>
        <sz val="12"/>
        <rFont val="Calibri"/>
        <family val="2"/>
        <scheme val="minor"/>
      </rPr>
      <t>May Uniform Election Date</t>
    </r>
    <r>
      <rPr>
        <sz val="12"/>
        <rFont val="Calibri"/>
        <family val="2"/>
        <scheme val="minor"/>
      </rPr>
      <t xml:space="preserve"> special election being held within their boundaries to adopt election precinct </t>
    </r>
    <r>
      <rPr>
        <i/>
        <sz val="12"/>
        <rFont val="Calibri"/>
        <family val="2"/>
        <scheme val="minor"/>
      </rPr>
      <t>boundary</t>
    </r>
    <r>
      <rPr>
        <sz val="12"/>
        <rFont val="Calibri"/>
        <family val="2"/>
        <scheme val="minor"/>
      </rPr>
      <t xml:space="preserve"> changes - at least 10 weeks before the date of the next election.</t>
    </r>
  </si>
  <si>
    <r>
      <t xml:space="preserve">Last day to do public accuracy test of </t>
    </r>
    <r>
      <rPr>
        <i/>
        <sz val="12"/>
        <rFont val="Calibri"/>
        <family val="2"/>
        <scheme val="minor"/>
      </rPr>
      <t xml:space="preserve">March Town </t>
    </r>
    <r>
      <rPr>
        <sz val="12"/>
        <rFont val="Calibri"/>
        <family val="2"/>
        <scheme val="minor"/>
      </rPr>
      <t xml:space="preserve">voting equipment of tabulator and/or assistive voting devices - at least 3 days before use. Publish </t>
    </r>
    <r>
      <rPr>
        <i/>
        <sz val="12"/>
        <rFont val="Calibri"/>
        <family val="2"/>
        <scheme val="minor"/>
      </rPr>
      <t>notice</t>
    </r>
    <r>
      <rPr>
        <sz val="12"/>
        <rFont val="Calibri"/>
        <family val="2"/>
        <scheme val="minor"/>
      </rPr>
      <t xml:space="preserve"> at least 2 days before test.</t>
    </r>
  </si>
  <si>
    <r>
      <t xml:space="preserve">TOWNSHIP ELECTION DAY: </t>
    </r>
    <r>
      <rPr>
        <sz val="12"/>
        <color theme="1"/>
        <rFont val="Calibri"/>
        <family val="2"/>
        <scheme val="minor"/>
      </rPr>
      <t>2nd Tuesday in March.</t>
    </r>
  </si>
  <si>
    <t>Soil and Water Conservation Districts</t>
  </si>
  <si>
    <t>This calendar lists important election dates related to the 2024 Election Cycle. Date entries include citations to Minnesota Statutes or Minnesota Rules. Minnesota Statutes and Rules are available at https://www.revisor.mn.gov. In all matters, Minnesota  Election Law is the final authority, not this calendar. Changes to Minnesota Election Law enacted by the Minnesota State Legislature in 2024 may alter dates or other information on this calendar. For the most current version of this document please check the Secretary of State's website at https://www.sos.mn.gov/election-administration-campaigns/election-administration/election-calendars/.</t>
  </si>
  <si>
    <t>Updated 10/2024</t>
  </si>
  <si>
    <r>
      <t xml:space="preserve">PER Phase I: </t>
    </r>
    <r>
      <rPr>
        <sz val="12"/>
        <color theme="1"/>
        <rFont val="Calibri"/>
        <family val="2"/>
        <scheme val="minor"/>
      </rPr>
      <t>The post election review (PER) must not begin before the 9th day after the state general election and must be completed no later than the 14th day after the state general election. No review is required if the election for the office will be subject to a recount. Upon completion of the PER, results are submitted electronically or in writing to the OSS immediately. The OSS reports the results of the PER to the State Canvassing Board and changes are incorporated in the official results.</t>
    </r>
  </si>
  <si>
    <r>
      <t xml:space="preserve">PER Phase II: </t>
    </r>
    <r>
      <rPr>
        <sz val="12"/>
        <color theme="1"/>
        <rFont val="Calibri"/>
        <family val="2"/>
        <scheme val="minor"/>
      </rPr>
      <t>If necessary. If results of election voting system differ from the results of the manual count by more than the thresholds specified in M.S. 206.89, subd. 4 then a 2nd level of review is necessary. At least 3 additional precincts must be reviewed. If the difference is more than the thresholds specified in M.S. 206.89, subd. 4 then a Phase III review is required - the additional Phase II review must be completed within 1 day after the initial PER is completed.</t>
    </r>
  </si>
  <si>
    <r>
      <t xml:space="preserve">PER Phase III: </t>
    </r>
    <r>
      <rPr>
        <sz val="12"/>
        <color theme="1"/>
        <rFont val="Calibri"/>
        <family val="2"/>
        <scheme val="minor"/>
      </rPr>
      <t>If necessary. If Phase II results of the election voting system differ from the results of the manual hand count by more than the thresholds specified in M.S. 206.89, subd. 4, then a third level of review is necessary. A review must be conducted of the ballots from all the remaining precincts in the county. If the results of Phase III from 1 or more counties comprising in the aggregate more than 10 percent of the total number of persons voting in the election clearly indicate that an error in vote counting has occurred, then a Phase IV PER is required - the Phase III review must be completed and the results reported to the OSS within 6 days after Phase II was completed.</t>
    </r>
  </si>
  <si>
    <t>204C.31, subd. 1; 204C.33, subd. 1; 204C.37</t>
  </si>
  <si>
    <r>
      <t xml:space="preserve">County canvass board meets between the third and eighth day following the state General. </t>
    </r>
    <r>
      <rPr>
        <i/>
        <sz val="12"/>
        <color theme="1"/>
        <rFont val="Calibri"/>
        <family val="2"/>
        <scheme val="minor"/>
      </rPr>
      <t>County canvass of federal/state/judicial offices:</t>
    </r>
    <r>
      <rPr>
        <sz val="12"/>
        <color theme="1"/>
        <rFont val="Calibri"/>
        <family val="2"/>
        <scheme val="minor"/>
      </rPr>
      <t xml:space="preserve"> Auditor submits an electronic copy to OSS </t>
    </r>
    <r>
      <rPr>
        <i/>
        <sz val="12"/>
        <color theme="1"/>
        <rFont val="Calibri"/>
        <family val="2"/>
        <scheme val="minor"/>
      </rPr>
      <t>immediately after</t>
    </r>
    <r>
      <rPr>
        <sz val="12"/>
        <color theme="1"/>
        <rFont val="Calibri"/>
        <family val="2"/>
        <scheme val="minor"/>
      </rPr>
      <t xml:space="preserve"> canvass AND mails/delivers </t>
    </r>
    <r>
      <rPr>
        <i/>
        <sz val="12"/>
        <color theme="1"/>
        <rFont val="Calibri"/>
        <family val="2"/>
        <scheme val="minor"/>
      </rPr>
      <t>(express overnight)</t>
    </r>
    <r>
      <rPr>
        <sz val="12"/>
        <color theme="1"/>
        <rFont val="Calibri"/>
        <family val="2"/>
        <scheme val="minor"/>
      </rPr>
      <t xml:space="preserve"> one signed, certified (traceable) copy to OSS. Includes requested write-in tally sheets. </t>
    </r>
    <r>
      <rPr>
        <i/>
        <sz val="12"/>
        <color theme="1"/>
        <rFont val="Calibri"/>
        <family val="2"/>
        <scheme val="minor"/>
      </rPr>
      <t xml:space="preserve">No longer mail summary statements. </t>
    </r>
  </si>
  <si>
    <r>
      <t xml:space="preserve">PER Phase IV: </t>
    </r>
    <r>
      <rPr>
        <sz val="12"/>
        <color theme="1"/>
        <rFont val="Calibri"/>
        <family val="2"/>
        <scheme val="minor"/>
      </rPr>
      <t>If necessary. If the results of Phase III, the countywide review, from 1 or more counties comprising more than 10 percent of the total number of persons voting in the election clearly indicate that an error in vote counting has occurred, the OSS must notify the PER official of each county in the district that they must conduct manual recounts of all the ballots in the district - the Phase IV recount must be completed and the results reported to the appropriate canvassing board within 1 week after the PER official received notice from the OSS.</t>
    </r>
  </si>
  <si>
    <t>The State Canvassing Board shall meet at the at a public meeting space located in the Capitol complex area to canvass the certified copies of the county canvassing board reports received from the county auditors - 16th day following the State General Election.</t>
  </si>
  <si>
    <r>
      <t xml:space="preserve">Non-President Federal, multi-county state and multi-county judicial general races: </t>
    </r>
    <r>
      <rPr>
        <sz val="12"/>
        <color theme="1"/>
        <rFont val="Calibri"/>
        <family val="2"/>
        <scheme val="minor"/>
      </rPr>
      <t xml:space="preserve">If a </t>
    </r>
    <r>
      <rPr>
        <i/>
        <sz val="12"/>
        <color theme="1"/>
        <rFont val="Calibri"/>
        <family val="2"/>
        <scheme val="minor"/>
      </rPr>
      <t>publicly funded recount</t>
    </r>
    <r>
      <rPr>
        <sz val="12"/>
        <color theme="1"/>
        <rFont val="Calibri"/>
        <family val="2"/>
        <scheme val="minor"/>
      </rPr>
      <t xml:space="preserve"> condition exists, the State Canvass Board must immediately notify the federal/state office candidate of the option for a publicly funded recount. The candidate must provide a written request to the </t>
    </r>
    <r>
      <rPr>
        <i/>
        <sz val="12"/>
        <color theme="1"/>
        <rFont val="Calibri"/>
        <family val="2"/>
        <scheme val="minor"/>
      </rPr>
      <t xml:space="preserve">filing officer </t>
    </r>
    <r>
      <rPr>
        <sz val="12"/>
        <color theme="1"/>
        <rFont val="Calibri"/>
        <family val="2"/>
        <scheme val="minor"/>
      </rPr>
      <t>no later than 5:00 p.m. on the 2nd day after the canvass of the general.</t>
    </r>
  </si>
  <si>
    <r>
      <t xml:space="preserve">Non-President Federal, multi-county state and multi-county judicial general races - </t>
    </r>
    <r>
      <rPr>
        <b/>
        <i/>
        <sz val="12"/>
        <color theme="1"/>
        <rFont val="Calibri"/>
        <family val="2"/>
        <scheme val="minor"/>
      </rPr>
      <t>Discretionary</t>
    </r>
    <r>
      <rPr>
        <b/>
        <sz val="12"/>
        <color theme="1"/>
        <rFont val="Calibri"/>
        <family val="2"/>
        <scheme val="minor"/>
      </rPr>
      <t xml:space="preserve"> Recount: </t>
    </r>
    <r>
      <rPr>
        <sz val="12"/>
        <color theme="1"/>
        <rFont val="Calibri"/>
        <family val="2"/>
        <scheme val="minor"/>
      </rPr>
      <t xml:space="preserve">Candidate may request a discretionary recount by filing a request with the </t>
    </r>
    <r>
      <rPr>
        <i/>
        <sz val="12"/>
        <color theme="1"/>
        <rFont val="Calibri"/>
        <family val="2"/>
        <scheme val="minor"/>
      </rPr>
      <t xml:space="preserve">filing officer </t>
    </r>
    <r>
      <rPr>
        <sz val="12"/>
        <color theme="1"/>
        <rFont val="Calibri"/>
        <family val="2"/>
        <scheme val="minor"/>
      </rPr>
      <t>during the time of contest (7 days of a general canvass). Please see M.S. 204C.35, subd. 2 for details regarding the request and fees.</t>
    </r>
  </si>
  <si>
    <t>204C.35, subd. 1(b)(2)</t>
  </si>
  <si>
    <r>
      <t xml:space="preserve">Last day to provide written notice of </t>
    </r>
    <r>
      <rPr>
        <i/>
        <sz val="12"/>
        <rFont val="Calibri"/>
        <family val="2"/>
        <scheme val="minor"/>
      </rPr>
      <t>February Uniform Election Date</t>
    </r>
    <r>
      <rPr>
        <sz val="12"/>
        <rFont val="Calibri"/>
        <family val="2"/>
        <scheme val="minor"/>
      </rPr>
      <t xml:space="preserve"> special and/or mail elections to auditor (if notice is not provided earlier than this date). Last day to provide notice of special election </t>
    </r>
    <r>
      <rPr>
        <i/>
        <sz val="12"/>
        <rFont val="Calibri"/>
        <family val="2"/>
        <scheme val="minor"/>
      </rPr>
      <t>cancellation.</t>
    </r>
    <r>
      <rPr>
        <sz val="12"/>
        <rFont val="Calibri"/>
        <family val="2"/>
        <scheme val="minor"/>
      </rPr>
      <t xml:space="preserve"> Last day for auditor to notify OSS of special and/or mail elections by scheduling the election in SVRS – at least 84 days before election.</t>
    </r>
  </si>
  <si>
    <r>
      <t xml:space="preserve">Last day to designate location for </t>
    </r>
    <r>
      <rPr>
        <i/>
        <sz val="12"/>
        <rFont val="Calibri"/>
        <family val="2"/>
        <scheme val="minor"/>
      </rPr>
      <t>March Town</t>
    </r>
    <r>
      <rPr>
        <sz val="12"/>
        <rFont val="Calibri"/>
        <family val="2"/>
        <scheme val="minor"/>
      </rPr>
      <t xml:space="preserve"> elections Absentee Ballot voting. Towns required to have assistive voting device at the election day poll location must also have an assistive voting device available during their Absentee Ballot voting period at their Absentee Ballot voting location. Notice of days, times, and locations for absentee voting must be posted on the OSS, county and town's website at least 14 days before AB voting begins (30 days pre town election day) - 14 weeks before election.</t>
    </r>
  </si>
  <si>
    <r>
      <t xml:space="preserve">First day to issue certificate of election to winning non-president federal, state and judicial candidates. If a recount is undertaken, no certificate of election shall be prepared or delivered until after the recount is completed. In case of contest, the court </t>
    </r>
    <r>
      <rPr>
        <i/>
        <sz val="12"/>
        <color theme="1"/>
        <rFont val="Calibri"/>
        <family val="2"/>
        <scheme val="minor"/>
      </rPr>
      <t xml:space="preserve">may </t>
    </r>
    <r>
      <rPr>
        <sz val="12"/>
        <color theme="1"/>
        <rFont val="Calibri"/>
        <family val="2"/>
        <scheme val="minor"/>
      </rPr>
      <t>invalidate and revoke the certificate as provided in chapter 209 - no certificate of election shall be issued until 7 days after the canvassing board has declared the result of the election.</t>
    </r>
  </si>
  <si>
    <r>
      <rPr>
        <b/>
        <sz val="12"/>
        <color theme="1"/>
        <rFont val="Calibri"/>
        <family val="2"/>
        <scheme val="minor"/>
      </rPr>
      <t>Office of President:</t>
    </r>
    <r>
      <rPr>
        <sz val="12"/>
        <color theme="1"/>
        <rFont val="Calibri"/>
        <family val="2"/>
        <scheme val="minor"/>
      </rPr>
      <t xml:space="preserve"> Contestant shall serve notice of the contest on the parties enumerated in Chapter 209A-Election Contests-Presidential Elections. Details found in Chapter 209A - on or before 5:00 p.m. one day after the canvass is complete.</t>
    </r>
  </si>
  <si>
    <t>Chapter 209A</t>
  </si>
  <si>
    <t>204C.35, subd. 2b</t>
  </si>
  <si>
    <r>
      <rPr>
        <b/>
        <sz val="12"/>
        <color theme="1"/>
        <rFont val="Calibri"/>
        <family val="2"/>
        <scheme val="minor"/>
      </rPr>
      <t xml:space="preserve">Office of President: </t>
    </r>
    <r>
      <rPr>
        <sz val="12"/>
        <color theme="1"/>
        <rFont val="Calibri"/>
        <family val="2"/>
        <scheme val="minor"/>
      </rPr>
      <t>Any request for recount for the election of presidential electors, publicly funded or discretionary, must be made by 5:00 p.m. on the day after the canvass is complete.</t>
    </r>
  </si>
  <si>
    <r>
      <rPr>
        <b/>
        <sz val="12"/>
        <color theme="1"/>
        <rFont val="Calibri"/>
        <family val="2"/>
        <scheme val="minor"/>
      </rPr>
      <t>Office of President:</t>
    </r>
    <r>
      <rPr>
        <sz val="12"/>
        <color theme="1"/>
        <rFont val="Calibri"/>
        <family val="2"/>
        <scheme val="minor"/>
      </rPr>
      <t xml:space="preserve"> Recount must be completed and certified by the canvassing board no later than 6 days after the recount is requested.</t>
    </r>
  </si>
  <si>
    <t>Last day for municipal clerk to secure election materials from County Auditor - at least 4 days before November general elections.</t>
  </si>
  <si>
    <t>The Presidential Electors of each state shall meet and give their votes for President and Vice President in the manner directed by the U.S. Constitution - the first Tuesday after the second Wednesday in December following their election.</t>
  </si>
  <si>
    <r>
      <t xml:space="preserve">Last day for a town with March elections (no other jurisdiction can hold any type of special election on this date) to provide written notice of </t>
    </r>
    <r>
      <rPr>
        <i/>
        <sz val="12"/>
        <rFont val="Calibri"/>
        <family val="2"/>
        <scheme val="minor"/>
      </rPr>
      <t>March Town</t>
    </r>
    <r>
      <rPr>
        <sz val="12"/>
        <rFont val="Calibri"/>
        <family val="2"/>
        <scheme val="minor"/>
      </rPr>
      <t xml:space="preserve"> general or special elections to auditor (if notice is not provided earlier than this date). Last day to provide notice of special election </t>
    </r>
    <r>
      <rPr>
        <i/>
        <sz val="12"/>
        <rFont val="Calibri"/>
        <family val="2"/>
        <scheme val="minor"/>
      </rPr>
      <t>cancellation.</t>
    </r>
    <r>
      <rPr>
        <sz val="12"/>
        <rFont val="Calibri"/>
        <family val="2"/>
        <scheme val="minor"/>
      </rPr>
      <t xml:space="preserve"> Last day for county to notify OSS of election by making sure that the town's profile is correct and by adding any special election items to the election in SVRS – at least 84 days before election.</t>
    </r>
  </si>
  <si>
    <r>
      <t xml:space="preserve">School boards must designate, by resolution, any </t>
    </r>
    <r>
      <rPr>
        <b/>
        <sz val="12"/>
        <rFont val="Calibri"/>
        <family val="2"/>
        <scheme val="minor"/>
      </rPr>
      <t>changes</t>
    </r>
    <r>
      <rPr>
        <sz val="12"/>
        <rFont val="Calibri"/>
        <family val="2"/>
        <scheme val="minor"/>
      </rPr>
      <t xml:space="preserve"> to combined polling places for standalone elections the next calendar year. Combined polling place must be at a location designated for use as a polling place by a county or municipality - by December 31 of each year.</t>
    </r>
  </si>
  <si>
    <r>
      <t xml:space="preserve">Last day to provide written notice of </t>
    </r>
    <r>
      <rPr>
        <i/>
        <sz val="12"/>
        <rFont val="Calibri"/>
        <family val="2"/>
        <scheme val="minor"/>
      </rPr>
      <t>April Uniform Election Date</t>
    </r>
    <r>
      <rPr>
        <sz val="12"/>
        <rFont val="Calibri"/>
        <family val="2"/>
        <scheme val="minor"/>
      </rPr>
      <t xml:space="preserve"> special and/or mail elections to auditor (if notice is not provided earlier than this date). Last day to provide notice of special election </t>
    </r>
    <r>
      <rPr>
        <i/>
        <sz val="12"/>
        <rFont val="Calibri"/>
        <family val="2"/>
        <scheme val="minor"/>
      </rPr>
      <t xml:space="preserve">cancellation. </t>
    </r>
    <r>
      <rPr>
        <sz val="12"/>
        <rFont val="Calibri"/>
        <family val="2"/>
        <scheme val="minor"/>
      </rPr>
      <t>Last day for auditor to notify OSS of special and/or mail elections by scheduling the election in SVRS – at least 84 days before election.</t>
    </r>
  </si>
  <si>
    <t>211A.02, subd. 1(c)</t>
  </si>
  <si>
    <r>
      <t xml:space="preserve">Last day to provide written notice of </t>
    </r>
    <r>
      <rPr>
        <i/>
        <sz val="12"/>
        <rFont val="Calibri"/>
        <family val="2"/>
        <scheme val="minor"/>
      </rPr>
      <t>May Uniform Election Date</t>
    </r>
    <r>
      <rPr>
        <sz val="12"/>
        <rFont val="Calibri"/>
        <family val="2"/>
        <scheme val="minor"/>
      </rPr>
      <t xml:space="preserve"> special and/or mail elections to auditor (if notice is not provided earlier than this date). Last day to provide notice of special election </t>
    </r>
    <r>
      <rPr>
        <i/>
        <sz val="12"/>
        <rFont val="Calibri"/>
        <family val="2"/>
        <scheme val="minor"/>
      </rPr>
      <t xml:space="preserve">cancellation. </t>
    </r>
    <r>
      <rPr>
        <sz val="12"/>
        <rFont val="Calibri"/>
        <family val="2"/>
        <scheme val="minor"/>
      </rPr>
      <t>Last day for auditor to notify OSS of special and/or mail elections by scheduling the election in SVRS – at least 84 days before election.</t>
    </r>
  </si>
  <si>
    <t>2024 Minnesota Combined Elections Calendar - Updated - Beginning November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</si>
</sst>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F800]dddd\,\ mmmm\ dd\,\ yyyy"/>
    <numFmt numFmtId="166" formatCode="mmmm\ dd\,\ yyyy\_x000a_dddd"/>
  </numFmts>
  <fonts count="21" x14ac:knownFonts="1">
    <font>
      <sz val="11"/>
      <color theme="1"/>
      <name val="Calibri"/>
      <family val="2"/>
      <scheme val="minor"/>
    </font>
    <font>
      <sz val="10"/>
      <name val="Arial"/>
      <family val="2"/>
    </font>
    <font>
      <sz val="10"/>
      <name val="Calibri"/>
      <family val="2"/>
      <scheme val="minor"/>
    </font>
    <font>
      <sz val="12"/>
      <color theme="1"/>
      <name val="Calibri"/>
      <family val="2"/>
      <scheme val="minor"/>
    </font>
    <font>
      <sz val="10"/>
      <name val="Arial"/>
      <family val="2"/>
    </font>
    <font>
      <sz val="11"/>
      <name val="Calibri"/>
      <family val="2"/>
      <scheme val="minor"/>
    </font>
    <font>
      <b/>
      <sz val="11"/>
      <name val="Calibri"/>
      <family val="2"/>
      <scheme val="minor"/>
    </font>
    <font>
      <i/>
      <sz val="11"/>
      <name val="Calibri"/>
      <family val="2"/>
      <scheme val="minor"/>
    </font>
    <font>
      <b/>
      <sz val="16"/>
      <name val="Calibri"/>
      <family val="2"/>
      <scheme val="minor"/>
    </font>
    <font>
      <sz val="10"/>
      <color theme="1"/>
      <name val="Arial"/>
      <family val="2"/>
    </font>
    <font>
      <b/>
      <sz val="16"/>
      <color theme="1"/>
      <name val="Calibri"/>
      <family val="2"/>
      <scheme val="minor"/>
    </font>
    <font>
      <b/>
      <sz val="10"/>
      <name val="Calibri"/>
      <family val="2"/>
      <scheme val="minor"/>
    </font>
    <font>
      <sz val="10"/>
      <color theme="1"/>
      <name val="Calibri"/>
      <family val="2"/>
      <scheme val="minor"/>
    </font>
    <font>
      <sz val="9"/>
      <name val="Calibri"/>
      <family val="2"/>
      <scheme val="minor"/>
    </font>
    <font>
      <sz val="12"/>
      <name val="Calibri"/>
      <family val="2"/>
      <scheme val="minor"/>
    </font>
    <font>
      <i/>
      <sz val="12"/>
      <color theme="1"/>
      <name val="Calibri"/>
      <family val="2"/>
      <scheme val="minor"/>
    </font>
    <font>
      <i/>
      <sz val="12"/>
      <name val="Calibri"/>
      <family val="2"/>
      <scheme val="minor"/>
    </font>
    <font>
      <b/>
      <sz val="12"/>
      <color theme="1"/>
      <name val="Calibri"/>
      <family val="2"/>
      <scheme val="minor"/>
    </font>
    <font>
      <b/>
      <sz val="12"/>
      <name val="Calibri"/>
      <family val="2"/>
      <scheme val="minor"/>
    </font>
    <font>
      <b/>
      <i/>
      <sz val="12"/>
      <color theme="1"/>
      <name val="Calibri"/>
      <family val="2"/>
      <scheme val="minor"/>
    </font>
    <font>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theme="7"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indexed="64"/>
      </top>
      <bottom/>
      <diagonal/>
    </border>
  </borders>
  <cellStyleXfs count="3">
    <xf numFmtId="0" fontId="0" fillId="0" borderId="0"/>
    <xf numFmtId="0" fontId="1" fillId="0" borderId="0"/>
    <xf numFmtId="0" fontId="4" fillId="0" borderId="0"/>
  </cellStyleXfs>
  <cellXfs count="48">
    <xf numFmtId="0" fontId="0" fillId="0" borderId="0" xfId="0"/>
    <xf numFmtId="0" fontId="3" fillId="0" borderId="0" xfId="0" applyFont="1"/>
    <xf numFmtId="0" fontId="2" fillId="0" borderId="1" xfId="0" applyFont="1" applyBorder="1" applyAlignment="1">
      <alignment horizontal="center" vertical="center" wrapText="1"/>
    </xf>
    <xf numFmtId="0" fontId="4" fillId="0" borderId="0" xfId="2"/>
    <xf numFmtId="0" fontId="4" fillId="0" borderId="0" xfId="2" applyAlignment="1">
      <alignment wrapText="1"/>
    </xf>
    <xf numFmtId="0" fontId="4" fillId="0" borderId="0" xfId="2" applyAlignment="1">
      <alignment vertical="top" wrapText="1"/>
    </xf>
    <xf numFmtId="49" fontId="5" fillId="0" borderId="0" xfId="2" applyNumberFormat="1" applyFont="1" applyAlignment="1">
      <alignment horizontal="center" vertical="top" wrapText="1"/>
    </xf>
    <xf numFmtId="0" fontId="5" fillId="0" borderId="0" xfId="2" applyFont="1" applyAlignment="1">
      <alignment horizontal="left" vertical="top" wrapText="1"/>
    </xf>
    <xf numFmtId="0" fontId="5" fillId="0" borderId="0" xfId="2" applyFont="1" applyAlignment="1" applyProtection="1">
      <alignment wrapText="1"/>
      <protection locked="0"/>
    </xf>
    <xf numFmtId="0" fontId="5" fillId="0" borderId="0" xfId="2" applyFont="1" applyAlignment="1" applyProtection="1">
      <alignment vertical="top" wrapText="1"/>
      <protection locked="0"/>
    </xf>
    <xf numFmtId="0" fontId="6" fillId="0" borderId="0" xfId="2" applyFont="1" applyAlignment="1" applyProtection="1">
      <alignment vertical="top" wrapText="1"/>
      <protection locked="0"/>
    </xf>
    <xf numFmtId="49" fontId="5" fillId="0" borderId="0" xfId="2" applyNumberFormat="1" applyFont="1" applyAlignment="1" applyProtection="1">
      <alignment wrapText="1"/>
      <protection locked="0"/>
    </xf>
    <xf numFmtId="49" fontId="5" fillId="0" borderId="0" xfId="2" applyNumberFormat="1" applyFont="1" applyAlignment="1" applyProtection="1">
      <alignment vertical="top" wrapText="1"/>
      <protection locked="0"/>
    </xf>
    <xf numFmtId="0" fontId="2" fillId="0" borderId="0" xfId="2" applyFont="1" applyProtection="1">
      <protection locked="0"/>
    </xf>
    <xf numFmtId="0" fontId="7" fillId="0" borderId="0" xfId="2" applyFont="1" applyAlignment="1" applyProtection="1">
      <alignment vertical="top" wrapText="1"/>
      <protection locked="0"/>
    </xf>
    <xf numFmtId="0" fontId="2" fillId="0" borderId="0" xfId="2" applyFont="1" applyAlignment="1" applyProtection="1">
      <alignment horizontal="center" wrapText="1"/>
      <protection locked="0"/>
    </xf>
    <xf numFmtId="0" fontId="8" fillId="0" borderId="0" xfId="2" applyFont="1" applyAlignment="1" applyProtection="1">
      <alignment horizontal="center" vertical="top" wrapText="1"/>
      <protection locked="0"/>
    </xf>
    <xf numFmtId="0" fontId="9" fillId="0" borderId="0" xfId="0" applyFont="1"/>
    <xf numFmtId="0" fontId="11" fillId="0" borderId="0" xfId="0" applyFont="1"/>
    <xf numFmtId="0" fontId="11" fillId="0" borderId="0" xfId="0" applyFont="1" applyAlignment="1">
      <alignment horizontal="center"/>
    </xf>
    <xf numFmtId="0" fontId="2" fillId="0" borderId="0" xfId="0" applyFont="1"/>
    <xf numFmtId="164" fontId="2" fillId="0" borderId="0" xfId="0" applyNumberFormat="1" applyFont="1" applyAlignment="1">
      <alignment horizontal="center"/>
    </xf>
    <xf numFmtId="0" fontId="2" fillId="0" borderId="0" xfId="0" applyFont="1" applyAlignment="1">
      <alignment wrapText="1"/>
    </xf>
    <xf numFmtId="0" fontId="12" fillId="0" borderId="0" xfId="0" applyFont="1"/>
    <xf numFmtId="15" fontId="12" fillId="0" borderId="0" xfId="0" applyNumberFormat="1" applyFont="1" applyAlignment="1">
      <alignment horizontal="center"/>
    </xf>
    <xf numFmtId="164" fontId="12" fillId="0" borderId="0" xfId="0" applyNumberFormat="1" applyFont="1" applyAlignment="1">
      <alignment horizontal="center"/>
    </xf>
    <xf numFmtId="0" fontId="0" fillId="2" borderId="0" xfId="0" applyFill="1"/>
    <xf numFmtId="49" fontId="2" fillId="0" borderId="1" xfId="0" applyNumberFormat="1" applyFont="1" applyBorder="1" applyAlignment="1">
      <alignment horizontal="center" vertical="center" wrapText="1"/>
    </xf>
    <xf numFmtId="0" fontId="12" fillId="0" borderId="2" xfId="0" applyFont="1" applyBorder="1"/>
    <xf numFmtId="0" fontId="0" fillId="3" borderId="0" xfId="0" applyFill="1"/>
    <xf numFmtId="0" fontId="0" fillId="4" borderId="0" xfId="0" applyFill="1"/>
    <xf numFmtId="166" fontId="2"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49" fontId="2" fillId="0" borderId="1" xfId="2" applyNumberFormat="1" applyFont="1" applyBorder="1" applyAlignment="1" applyProtection="1">
      <alignment horizontal="center" vertical="center" wrapText="1"/>
      <protection locked="0"/>
    </xf>
    <xf numFmtId="0" fontId="2" fillId="0" borderId="1" xfId="2" applyFont="1" applyBorder="1" applyAlignment="1" applyProtection="1">
      <alignment horizontal="center" vertical="center" wrapText="1"/>
      <protection locked="0"/>
    </xf>
    <xf numFmtId="166" fontId="13" fillId="0" borderId="1" xfId="0" applyNumberFormat="1" applyFont="1" applyBorder="1" applyAlignment="1" applyProtection="1">
      <alignment horizontal="center" vertical="center" wrapText="1"/>
      <protection locked="0"/>
    </xf>
    <xf numFmtId="0" fontId="14" fillId="0" borderId="1" xfId="0" applyFont="1" applyBorder="1" applyAlignment="1">
      <alignment horizontal="center" vertical="center" wrapText="1"/>
    </xf>
    <xf numFmtId="165" fontId="14" fillId="0" borderId="1" xfId="0" applyNumberFormat="1" applyFont="1" applyBorder="1" applyAlignment="1">
      <alignment horizontal="center" vertical="center"/>
    </xf>
    <xf numFmtId="49" fontId="14" fillId="0" borderId="1" xfId="0" applyNumberFormat="1" applyFont="1" applyBorder="1" applyAlignment="1">
      <alignment horizontal="center" vertical="center" wrapText="1"/>
    </xf>
    <xf numFmtId="0" fontId="3" fillId="0" borderId="1" xfId="0" applyFont="1" applyBorder="1" applyAlignment="1">
      <alignment vertical="top" wrapText="1"/>
    </xf>
    <xf numFmtId="0" fontId="14" fillId="0" borderId="1" xfId="0" applyFont="1" applyBorder="1" applyAlignment="1" applyProtection="1">
      <alignment vertical="top" wrapText="1"/>
      <protection locked="0"/>
    </xf>
    <xf numFmtId="0" fontId="17" fillId="0" borderId="1" xfId="0" applyFont="1" applyBorder="1" applyAlignment="1">
      <alignment vertical="top" wrapText="1"/>
    </xf>
    <xf numFmtId="0" fontId="3" fillId="0" borderId="1" xfId="0" applyFont="1" applyBorder="1" applyAlignment="1">
      <alignment vertical="top"/>
    </xf>
    <xf numFmtId="0" fontId="20" fillId="0" borderId="0" xfId="2" applyFont="1" applyAlignment="1">
      <alignment horizontal="center" vertical="top" wrapText="1"/>
    </xf>
    <xf numFmtId="0" fontId="10" fillId="0" borderId="3" xfId="0" applyFont="1" applyBorder="1" applyAlignment="1">
      <alignment horizontal="center"/>
    </xf>
    <xf numFmtId="0" fontId="0" fillId="0" borderId="4" xfId="0" applyBorder="1" applyAlignment="1">
      <alignment horizontal="center"/>
    </xf>
    <xf numFmtId="0" fontId="2" fillId="0" borderId="0" xfId="0" applyFont="1" applyAlignment="1">
      <alignment horizont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zoomScale="90" zoomScaleNormal="90" workbookViewId="0"/>
  </sheetViews>
  <sheetFormatPr defaultColWidth="0" defaultRowHeight="12.75" zeroHeight="1" x14ac:dyDescent="0.2"/>
  <cols>
    <col min="1" max="1" width="120.5703125" style="4" customWidth="1"/>
    <col min="2" max="32" width="5.7109375" style="3" hidden="1" customWidth="1"/>
    <col min="33" max="16384" width="119.85546875" style="3" hidden="1"/>
  </cols>
  <sheetData>
    <row r="1" spans="1:6" ht="21" customHeight="1" x14ac:dyDescent="0.2">
      <c r="A1" s="16" t="s">
        <v>137</v>
      </c>
      <c r="B1" s="15"/>
      <c r="C1" s="15"/>
      <c r="D1" s="15"/>
      <c r="E1" s="15"/>
      <c r="F1" s="15"/>
    </row>
    <row r="2" spans="1:6" ht="18" customHeight="1" x14ac:dyDescent="0.2">
      <c r="A2" s="14" t="s">
        <v>388</v>
      </c>
      <c r="B2" s="13"/>
      <c r="C2" s="13"/>
      <c r="D2" s="13"/>
      <c r="E2" s="13"/>
      <c r="F2" s="13"/>
    </row>
    <row r="3" spans="1:6" ht="90" customHeight="1" x14ac:dyDescent="0.25">
      <c r="A3" s="12" t="s">
        <v>387</v>
      </c>
      <c r="B3" s="11"/>
      <c r="C3" s="11"/>
      <c r="D3" s="11"/>
      <c r="E3" s="11"/>
      <c r="F3" s="11"/>
    </row>
    <row r="4" spans="1:6" ht="42" customHeight="1" x14ac:dyDescent="0.25">
      <c r="A4" s="12" t="s">
        <v>136</v>
      </c>
      <c r="B4" s="11"/>
      <c r="C4" s="11"/>
      <c r="D4" s="11"/>
      <c r="E4" s="11"/>
      <c r="F4" s="11"/>
    </row>
    <row r="5" spans="1:6" ht="102" customHeight="1" x14ac:dyDescent="0.25">
      <c r="A5" s="9" t="s">
        <v>135</v>
      </c>
      <c r="B5" s="8"/>
      <c r="C5" s="8"/>
      <c r="D5" s="8"/>
      <c r="E5" s="8"/>
      <c r="F5" s="8"/>
    </row>
    <row r="6" spans="1:6" ht="117" customHeight="1" x14ac:dyDescent="0.25">
      <c r="A6" s="10" t="s">
        <v>138</v>
      </c>
      <c r="B6" s="8"/>
      <c r="C6" s="8"/>
      <c r="D6" s="8"/>
      <c r="E6" s="8"/>
      <c r="F6" s="8"/>
    </row>
    <row r="7" spans="1:6" ht="360" x14ac:dyDescent="0.25">
      <c r="A7" s="9" t="s">
        <v>134</v>
      </c>
      <c r="B7" s="8"/>
      <c r="C7" s="8"/>
      <c r="D7" s="8"/>
      <c r="E7" s="8"/>
      <c r="F7" s="8"/>
    </row>
    <row r="8" spans="1:6" ht="135" x14ac:dyDescent="0.2">
      <c r="A8" s="7" t="s">
        <v>139</v>
      </c>
      <c r="B8" s="6"/>
      <c r="C8" s="6"/>
      <c r="D8" s="6"/>
      <c r="E8" s="6"/>
      <c r="F8" s="6"/>
    </row>
    <row r="9" spans="1:6" ht="15" x14ac:dyDescent="0.2">
      <c r="A9" s="44" t="s">
        <v>133</v>
      </c>
      <c r="B9" s="6"/>
      <c r="C9" s="6"/>
      <c r="D9" s="6"/>
      <c r="E9" s="6"/>
      <c r="F9" s="6"/>
    </row>
    <row r="10" spans="1:6" hidden="1" x14ac:dyDescent="0.2">
      <c r="A10" s="5"/>
    </row>
    <row r="11" spans="1:6" hidden="1" x14ac:dyDescent="0.2">
      <c r="A11" s="5"/>
    </row>
    <row r="12" spans="1:6" hidden="1" x14ac:dyDescent="0.2">
      <c r="A12" s="5"/>
    </row>
    <row r="13" spans="1:6" hidden="1" x14ac:dyDescent="0.2">
      <c r="A13" s="5"/>
    </row>
  </sheetData>
  <pageMargins left="0.7" right="0.7" top="0.75" bottom="0.75" header="0.3" footer="0.3"/>
  <pageSetup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11"/>
  <sheetViews>
    <sheetView tabSelected="1" zoomScaleNormal="100" workbookViewId="0">
      <selection sqref="A1:F1"/>
    </sheetView>
  </sheetViews>
  <sheetFormatPr defaultColWidth="0" defaultRowHeight="15.75" zeroHeight="1" x14ac:dyDescent="0.25"/>
  <cols>
    <col min="1" max="1" width="26.140625" style="28" customWidth="1"/>
    <col min="2" max="2" width="26" style="28" customWidth="1"/>
    <col min="3" max="3" width="48.42578125" style="43" customWidth="1"/>
    <col min="4" max="6" width="10.7109375" style="28" customWidth="1"/>
    <col min="7" max="16384" width="9.140625" hidden="1"/>
  </cols>
  <sheetData>
    <row r="1" spans="1:6" ht="21" x14ac:dyDescent="0.35">
      <c r="A1" s="45" t="s">
        <v>414</v>
      </c>
      <c r="B1" s="45"/>
      <c r="C1" s="45"/>
      <c r="D1" s="45"/>
      <c r="E1" s="45"/>
      <c r="F1" s="45"/>
    </row>
    <row r="2" spans="1:6" s="1" customFormat="1" ht="31.5" x14ac:dyDescent="0.25">
      <c r="A2" s="37" t="s">
        <v>14</v>
      </c>
      <c r="B2" s="38" t="s">
        <v>15</v>
      </c>
      <c r="C2" s="38" t="s">
        <v>125</v>
      </c>
      <c r="D2" s="39" t="s">
        <v>126</v>
      </c>
      <c r="E2" s="37" t="s">
        <v>127</v>
      </c>
      <c r="F2" s="37" t="s">
        <v>128</v>
      </c>
    </row>
    <row r="3" spans="1:6" ht="47.25" x14ac:dyDescent="0.25">
      <c r="A3" s="31">
        <f>+'Key Dates'!$B$8-4</f>
        <v>45597</v>
      </c>
      <c r="B3" s="31">
        <f>+'Key Dates'!$B$8-4</f>
        <v>45597</v>
      </c>
      <c r="C3" s="40" t="s">
        <v>407</v>
      </c>
      <c r="D3" s="27" t="s">
        <v>71</v>
      </c>
      <c r="E3" s="2" t="s">
        <v>17</v>
      </c>
      <c r="F3" s="2" t="s">
        <v>24</v>
      </c>
    </row>
    <row r="4" spans="1:6" ht="47.25" x14ac:dyDescent="0.25">
      <c r="A4" s="31">
        <f>+'Key Dates'!$B$8-4</f>
        <v>45597</v>
      </c>
      <c r="B4" s="31">
        <f>+'Key Dates'!$B$8-4</f>
        <v>45597</v>
      </c>
      <c r="C4" s="40" t="s">
        <v>407</v>
      </c>
      <c r="D4" s="27" t="s">
        <v>71</v>
      </c>
      <c r="E4" s="2" t="s">
        <v>18</v>
      </c>
      <c r="F4" s="2" t="s">
        <v>24</v>
      </c>
    </row>
    <row r="5" spans="1:6" ht="47.25" x14ac:dyDescent="0.25">
      <c r="A5" s="31">
        <f>+'Key Dates'!$B$8-4</f>
        <v>45597</v>
      </c>
      <c r="B5" s="31">
        <f>+'Key Dates'!$B$8-4</f>
        <v>45597</v>
      </c>
      <c r="C5" s="40" t="s">
        <v>407</v>
      </c>
      <c r="D5" s="27" t="s">
        <v>71</v>
      </c>
      <c r="E5" s="2" t="s">
        <v>19</v>
      </c>
      <c r="F5" s="2" t="s">
        <v>24</v>
      </c>
    </row>
    <row r="6" spans="1:6" ht="47.25" x14ac:dyDescent="0.25">
      <c r="A6" s="31">
        <f>+'Key Dates'!$B$8-4</f>
        <v>45597</v>
      </c>
      <c r="B6" s="31">
        <f>+'Key Dates'!$B$8-4</f>
        <v>45597</v>
      </c>
      <c r="C6" s="40" t="s">
        <v>407</v>
      </c>
      <c r="D6" s="27" t="s">
        <v>71</v>
      </c>
      <c r="E6" s="2" t="s">
        <v>20</v>
      </c>
      <c r="F6" s="2" t="s">
        <v>24</v>
      </c>
    </row>
    <row r="7" spans="1:6" ht="47.25" x14ac:dyDescent="0.25">
      <c r="A7" s="31">
        <f>+'Key Dates'!$B$8-4</f>
        <v>45597</v>
      </c>
      <c r="B7" s="31">
        <f>+'Key Dates'!$B$8-4</f>
        <v>45597</v>
      </c>
      <c r="C7" s="40" t="s">
        <v>407</v>
      </c>
      <c r="D7" s="27" t="s">
        <v>71</v>
      </c>
      <c r="E7" s="2" t="s">
        <v>29</v>
      </c>
      <c r="F7" s="2" t="s">
        <v>24</v>
      </c>
    </row>
    <row r="8" spans="1:6" ht="47.25" x14ac:dyDescent="0.25">
      <c r="A8" s="31">
        <f>+'Key Dates'!$B$8-4</f>
        <v>45597</v>
      </c>
      <c r="B8" s="31">
        <f>+'Key Dates'!$B$8-4</f>
        <v>45597</v>
      </c>
      <c r="C8" s="40" t="s">
        <v>407</v>
      </c>
      <c r="D8" s="27" t="s">
        <v>71</v>
      </c>
      <c r="E8" s="2" t="s">
        <v>21</v>
      </c>
      <c r="F8" s="2" t="s">
        <v>24</v>
      </c>
    </row>
    <row r="9" spans="1:6" ht="47.25" x14ac:dyDescent="0.25">
      <c r="A9" s="31">
        <f>+'Key Dates'!$B$8-4</f>
        <v>45597</v>
      </c>
      <c r="B9" s="31">
        <f>+'Key Dates'!$B$8-4</f>
        <v>45597</v>
      </c>
      <c r="C9" s="40" t="s">
        <v>334</v>
      </c>
      <c r="D9" s="27" t="s">
        <v>84</v>
      </c>
      <c r="E9" s="2" t="s">
        <v>17</v>
      </c>
      <c r="F9" s="2" t="s">
        <v>35</v>
      </c>
    </row>
    <row r="10" spans="1:6" ht="47.25" x14ac:dyDescent="0.25">
      <c r="A10" s="31">
        <f>+'Key Dates'!$B$8-4</f>
        <v>45597</v>
      </c>
      <c r="B10" s="31">
        <f>+'Key Dates'!$B$8-4</f>
        <v>45597</v>
      </c>
      <c r="C10" s="40" t="s">
        <v>334</v>
      </c>
      <c r="D10" s="27" t="s">
        <v>84</v>
      </c>
      <c r="E10" s="2" t="s">
        <v>18</v>
      </c>
      <c r="F10" s="2" t="s">
        <v>35</v>
      </c>
    </row>
    <row r="11" spans="1:6" ht="51" x14ac:dyDescent="0.25">
      <c r="A11" s="31">
        <f>+'Key Dates'!$B$8-4</f>
        <v>45597</v>
      </c>
      <c r="B11" s="31">
        <f>+'Key Dates'!$B$8-4</f>
        <v>45597</v>
      </c>
      <c r="C11" s="40" t="s">
        <v>334</v>
      </c>
      <c r="D11" s="27" t="s">
        <v>84</v>
      </c>
      <c r="E11" s="2" t="s">
        <v>22</v>
      </c>
      <c r="F11" s="2" t="s">
        <v>35</v>
      </c>
    </row>
    <row r="12" spans="1:6" ht="51" x14ac:dyDescent="0.25">
      <c r="A12" s="31">
        <f>+'Key Dates'!$B$8-4</f>
        <v>45597</v>
      </c>
      <c r="B12" s="31">
        <f>+'Key Dates'!$B$8-4</f>
        <v>45597</v>
      </c>
      <c r="C12" s="40" t="s">
        <v>334</v>
      </c>
      <c r="D12" s="27" t="s">
        <v>84</v>
      </c>
      <c r="E12" s="2" t="s">
        <v>23</v>
      </c>
      <c r="F12" s="2" t="s">
        <v>35</v>
      </c>
    </row>
    <row r="13" spans="1:6" ht="78.75" x14ac:dyDescent="0.25">
      <c r="A13" s="31">
        <f>+'Key Dates'!$B$8-3</f>
        <v>45598</v>
      </c>
      <c r="B13" s="31">
        <f>+'Key Dates'!$B$8-3</f>
        <v>45598</v>
      </c>
      <c r="C13" s="40" t="s">
        <v>218</v>
      </c>
      <c r="D13" s="27" t="s">
        <v>219</v>
      </c>
      <c r="E13" s="2" t="s">
        <v>17</v>
      </c>
      <c r="F13" s="2" t="s">
        <v>129</v>
      </c>
    </row>
    <row r="14" spans="1:6" ht="78.75" x14ac:dyDescent="0.25">
      <c r="A14" s="31">
        <f>+'Key Dates'!$B$8-3</f>
        <v>45598</v>
      </c>
      <c r="B14" s="31">
        <f>+'Key Dates'!$B$8-3</f>
        <v>45598</v>
      </c>
      <c r="C14" s="40" t="s">
        <v>218</v>
      </c>
      <c r="D14" s="27" t="s">
        <v>219</v>
      </c>
      <c r="E14" s="2" t="s">
        <v>57</v>
      </c>
      <c r="F14" s="2" t="s">
        <v>129</v>
      </c>
    </row>
    <row r="15" spans="1:6" ht="78.75" x14ac:dyDescent="0.25">
      <c r="A15" s="31">
        <f>+'Key Dates'!$B$8-3</f>
        <v>45598</v>
      </c>
      <c r="B15" s="31">
        <f>+'Key Dates'!$B$8-3</f>
        <v>45598</v>
      </c>
      <c r="C15" s="40" t="s">
        <v>218</v>
      </c>
      <c r="D15" s="27" t="s">
        <v>219</v>
      </c>
      <c r="E15" s="2" t="s">
        <v>49</v>
      </c>
      <c r="F15" s="2" t="s">
        <v>129</v>
      </c>
    </row>
    <row r="16" spans="1:6" ht="78.75" x14ac:dyDescent="0.25">
      <c r="A16" s="31">
        <f>+'Key Dates'!$B$8-3</f>
        <v>45598</v>
      </c>
      <c r="B16" s="31">
        <f>+'Key Dates'!$B$8-3</f>
        <v>45598</v>
      </c>
      <c r="C16" s="40" t="s">
        <v>218</v>
      </c>
      <c r="D16" s="27" t="s">
        <v>219</v>
      </c>
      <c r="E16" s="2" t="s">
        <v>37</v>
      </c>
      <c r="F16" s="2" t="s">
        <v>129</v>
      </c>
    </row>
    <row r="17" spans="1:6" ht="78.75" x14ac:dyDescent="0.25">
      <c r="A17" s="31">
        <f>+'Key Dates'!$B$8-3</f>
        <v>45598</v>
      </c>
      <c r="B17" s="31">
        <f>+'Key Dates'!$B$8-3</f>
        <v>45598</v>
      </c>
      <c r="C17" s="40" t="s">
        <v>218</v>
      </c>
      <c r="D17" s="27" t="s">
        <v>219</v>
      </c>
      <c r="E17" s="2" t="s">
        <v>386</v>
      </c>
      <c r="F17" s="2" t="s">
        <v>129</v>
      </c>
    </row>
    <row r="18" spans="1:6" ht="78.75" x14ac:dyDescent="0.25">
      <c r="A18" s="31">
        <f>+'Key Dates'!$B$8-3</f>
        <v>45598</v>
      </c>
      <c r="B18" s="31">
        <f>+'Key Dates'!$B$8-3</f>
        <v>45598</v>
      </c>
      <c r="C18" s="40" t="s">
        <v>218</v>
      </c>
      <c r="D18" s="27" t="s">
        <v>219</v>
      </c>
      <c r="E18" s="2" t="s">
        <v>19</v>
      </c>
      <c r="F18" s="2" t="s">
        <v>129</v>
      </c>
    </row>
    <row r="19" spans="1:6" ht="78.75" x14ac:dyDescent="0.25">
      <c r="A19" s="31">
        <f>+'Key Dates'!$B$8-3</f>
        <v>45598</v>
      </c>
      <c r="B19" s="31">
        <f>+'Key Dates'!$B$8-3</f>
        <v>45598</v>
      </c>
      <c r="C19" s="40" t="s">
        <v>218</v>
      </c>
      <c r="D19" s="27" t="s">
        <v>219</v>
      </c>
      <c r="E19" s="2" t="s">
        <v>20</v>
      </c>
      <c r="F19" s="2" t="s">
        <v>129</v>
      </c>
    </row>
    <row r="20" spans="1:6" ht="78.75" x14ac:dyDescent="0.25">
      <c r="A20" s="31">
        <f>+'Key Dates'!$B$8-3</f>
        <v>45598</v>
      </c>
      <c r="B20" s="31">
        <f>+'Key Dates'!$B$8-3</f>
        <v>45598</v>
      </c>
      <c r="C20" s="40" t="s">
        <v>218</v>
      </c>
      <c r="D20" s="27" t="s">
        <v>219</v>
      </c>
      <c r="E20" s="2" t="s">
        <v>29</v>
      </c>
      <c r="F20" s="2" t="s">
        <v>129</v>
      </c>
    </row>
    <row r="21" spans="1:6" ht="78.75" x14ac:dyDescent="0.25">
      <c r="A21" s="31">
        <f>+'Key Dates'!$B$8-3</f>
        <v>45598</v>
      </c>
      <c r="B21" s="31">
        <f>+'Key Dates'!$B$8-3</f>
        <v>45598</v>
      </c>
      <c r="C21" s="40" t="s">
        <v>218</v>
      </c>
      <c r="D21" s="27" t="s">
        <v>219</v>
      </c>
      <c r="E21" s="2" t="s">
        <v>21</v>
      </c>
      <c r="F21" s="2" t="s">
        <v>129</v>
      </c>
    </row>
    <row r="22" spans="1:6" ht="78.75" x14ac:dyDescent="0.25">
      <c r="A22" s="31">
        <f>+'Key Dates'!$B$8-3</f>
        <v>45598</v>
      </c>
      <c r="B22" s="31">
        <f>+'Key Dates'!$B$8-3</f>
        <v>45598</v>
      </c>
      <c r="C22" s="40" t="s">
        <v>218</v>
      </c>
      <c r="D22" s="27" t="s">
        <v>219</v>
      </c>
      <c r="E22" s="2" t="s">
        <v>22</v>
      </c>
      <c r="F22" s="2" t="s">
        <v>129</v>
      </c>
    </row>
    <row r="23" spans="1:6" ht="78.75" x14ac:dyDescent="0.25">
      <c r="A23" s="31">
        <f>+'Key Dates'!$B$8-3</f>
        <v>45598</v>
      </c>
      <c r="B23" s="31">
        <f>+'Key Dates'!$B$8-3</f>
        <v>45598</v>
      </c>
      <c r="C23" s="40" t="s">
        <v>218</v>
      </c>
      <c r="D23" s="27" t="s">
        <v>219</v>
      </c>
      <c r="E23" s="2" t="s">
        <v>23</v>
      </c>
      <c r="F23" s="2" t="s">
        <v>129</v>
      </c>
    </row>
    <row r="24" spans="1:6" ht="78.75" x14ac:dyDescent="0.25">
      <c r="A24" s="31">
        <f>+'Key Dates'!$B$8-3</f>
        <v>45598</v>
      </c>
      <c r="B24" s="31">
        <f>+'Key Dates'!$B$8-3</f>
        <v>45598</v>
      </c>
      <c r="C24" s="40" t="s">
        <v>218</v>
      </c>
      <c r="D24" s="27" t="s">
        <v>219</v>
      </c>
      <c r="E24" s="2" t="s">
        <v>46</v>
      </c>
      <c r="F24" s="2" t="s">
        <v>129</v>
      </c>
    </row>
    <row r="25" spans="1:6" ht="78.75" x14ac:dyDescent="0.25">
      <c r="A25" s="31">
        <f>+'Key Dates'!$B$8-3</f>
        <v>45598</v>
      </c>
      <c r="B25" s="31">
        <f>+'Key Dates'!$B$8-3</f>
        <v>45598</v>
      </c>
      <c r="C25" s="41" t="s">
        <v>335</v>
      </c>
      <c r="D25" s="32" t="s">
        <v>68</v>
      </c>
      <c r="E25" s="33" t="s">
        <v>17</v>
      </c>
      <c r="F25" s="33" t="s">
        <v>45</v>
      </c>
    </row>
    <row r="26" spans="1:6" ht="78.75" x14ac:dyDescent="0.25">
      <c r="A26" s="31">
        <f>+'Key Dates'!$B$8-3</f>
        <v>45598</v>
      </c>
      <c r="B26" s="31">
        <f>+'Key Dates'!$B$8-3</f>
        <v>45598</v>
      </c>
      <c r="C26" s="41" t="s">
        <v>335</v>
      </c>
      <c r="D26" s="32" t="s">
        <v>68</v>
      </c>
      <c r="E26" s="33" t="s">
        <v>49</v>
      </c>
      <c r="F26" s="33" t="s">
        <v>45</v>
      </c>
    </row>
    <row r="27" spans="1:6" ht="78.75" x14ac:dyDescent="0.25">
      <c r="A27" s="31">
        <f>+'Key Dates'!$B$8-3</f>
        <v>45598</v>
      </c>
      <c r="B27" s="31">
        <f>+'Key Dates'!$B$8-3</f>
        <v>45598</v>
      </c>
      <c r="C27" s="41" t="s">
        <v>335</v>
      </c>
      <c r="D27" s="32" t="s">
        <v>68</v>
      </c>
      <c r="E27" s="33" t="s">
        <v>57</v>
      </c>
      <c r="F27" s="33" t="s">
        <v>45</v>
      </c>
    </row>
    <row r="28" spans="1:6" ht="78.75" x14ac:dyDescent="0.25">
      <c r="A28" s="31">
        <f>+'Key Dates'!$B$8-3</f>
        <v>45598</v>
      </c>
      <c r="B28" s="31">
        <f>+'Key Dates'!$B$8-3</f>
        <v>45598</v>
      </c>
      <c r="C28" s="41" t="s">
        <v>335</v>
      </c>
      <c r="D28" s="32" t="s">
        <v>68</v>
      </c>
      <c r="E28" s="33" t="s">
        <v>18</v>
      </c>
      <c r="F28" s="33" t="s">
        <v>45</v>
      </c>
    </row>
    <row r="29" spans="1:6" ht="78.75" x14ac:dyDescent="0.25">
      <c r="A29" s="31">
        <f>+'Key Dates'!$B$8-3</f>
        <v>45598</v>
      </c>
      <c r="B29" s="31">
        <f>+'Key Dates'!$B$8-3</f>
        <v>45598</v>
      </c>
      <c r="C29" s="41" t="s">
        <v>335</v>
      </c>
      <c r="D29" s="32" t="s">
        <v>68</v>
      </c>
      <c r="E29" s="33" t="s">
        <v>386</v>
      </c>
      <c r="F29" s="33" t="s">
        <v>45</v>
      </c>
    </row>
    <row r="30" spans="1:6" ht="78.75" x14ac:dyDescent="0.25">
      <c r="A30" s="31">
        <f>+'Key Dates'!$B$8-3</f>
        <v>45598</v>
      </c>
      <c r="B30" s="31">
        <f>+'Key Dates'!$B$8-3</f>
        <v>45598</v>
      </c>
      <c r="C30" s="41" t="s">
        <v>335</v>
      </c>
      <c r="D30" s="32" t="s">
        <v>68</v>
      </c>
      <c r="E30" s="33" t="s">
        <v>19</v>
      </c>
      <c r="F30" s="33" t="s">
        <v>45</v>
      </c>
    </row>
    <row r="31" spans="1:6" ht="78.75" x14ac:dyDescent="0.25">
      <c r="A31" s="31">
        <f>+'Key Dates'!$B$8-3</f>
        <v>45598</v>
      </c>
      <c r="B31" s="31">
        <f>+'Key Dates'!$B$8-3</f>
        <v>45598</v>
      </c>
      <c r="C31" s="41" t="s">
        <v>335</v>
      </c>
      <c r="D31" s="32" t="s">
        <v>68</v>
      </c>
      <c r="E31" s="33" t="s">
        <v>20</v>
      </c>
      <c r="F31" s="33" t="s">
        <v>45</v>
      </c>
    </row>
    <row r="32" spans="1:6" ht="78.75" x14ac:dyDescent="0.25">
      <c r="A32" s="31">
        <f>+'Key Dates'!$B$8-3</f>
        <v>45598</v>
      </c>
      <c r="B32" s="31">
        <f>+'Key Dates'!$B$8-3</f>
        <v>45598</v>
      </c>
      <c r="C32" s="41" t="s">
        <v>335</v>
      </c>
      <c r="D32" s="32" t="s">
        <v>68</v>
      </c>
      <c r="E32" s="33" t="s">
        <v>29</v>
      </c>
      <c r="F32" s="33" t="s">
        <v>45</v>
      </c>
    </row>
    <row r="33" spans="1:6" ht="78.75" x14ac:dyDescent="0.25">
      <c r="A33" s="31">
        <f>+'Key Dates'!$B$8-3</f>
        <v>45598</v>
      </c>
      <c r="B33" s="31">
        <f>+'Key Dates'!$B$8-3</f>
        <v>45598</v>
      </c>
      <c r="C33" s="41" t="s">
        <v>335</v>
      </c>
      <c r="D33" s="32" t="s">
        <v>68</v>
      </c>
      <c r="E33" s="33" t="s">
        <v>21</v>
      </c>
      <c r="F33" s="33" t="s">
        <v>45</v>
      </c>
    </row>
    <row r="34" spans="1:6" ht="78.75" x14ac:dyDescent="0.25">
      <c r="A34" s="31">
        <f>+'Key Dates'!$B$8-3</f>
        <v>45598</v>
      </c>
      <c r="B34" s="31">
        <f>+'Key Dates'!$B$8-3</f>
        <v>45598</v>
      </c>
      <c r="C34" s="41" t="s">
        <v>335</v>
      </c>
      <c r="D34" s="32" t="s">
        <v>68</v>
      </c>
      <c r="E34" s="33" t="s">
        <v>22</v>
      </c>
      <c r="F34" s="33" t="s">
        <v>45</v>
      </c>
    </row>
    <row r="35" spans="1:6" ht="78.75" x14ac:dyDescent="0.25">
      <c r="A35" s="31">
        <f>+'Key Dates'!$B$8-3</f>
        <v>45598</v>
      </c>
      <c r="B35" s="31">
        <f>+'Key Dates'!$B$8-3</f>
        <v>45598</v>
      </c>
      <c r="C35" s="41" t="s">
        <v>335</v>
      </c>
      <c r="D35" s="32" t="s">
        <v>68</v>
      </c>
      <c r="E35" s="33" t="s">
        <v>23</v>
      </c>
      <c r="F35" s="33" t="s">
        <v>45</v>
      </c>
    </row>
    <row r="36" spans="1:6" ht="78.75" x14ac:dyDescent="0.25">
      <c r="A36" s="31">
        <f>+'Key Dates'!$B$8-3</f>
        <v>45598</v>
      </c>
      <c r="B36" s="31">
        <f>+'Key Dates'!$B$8-3</f>
        <v>45598</v>
      </c>
      <c r="C36" s="41" t="s">
        <v>335</v>
      </c>
      <c r="D36" s="32" t="s">
        <v>68</v>
      </c>
      <c r="E36" s="33" t="s">
        <v>46</v>
      </c>
      <c r="F36" s="33" t="s">
        <v>45</v>
      </c>
    </row>
    <row r="37" spans="1:6" ht="94.5" x14ac:dyDescent="0.25">
      <c r="A37" s="31">
        <f>+'Key Dates'!$B$8-2</f>
        <v>45599</v>
      </c>
      <c r="B37" s="31">
        <f>+'Key Dates'!$B$8-2</f>
        <v>45599</v>
      </c>
      <c r="C37" s="40" t="s">
        <v>220</v>
      </c>
      <c r="D37" s="27" t="s">
        <v>219</v>
      </c>
      <c r="E37" s="2" t="s">
        <v>17</v>
      </c>
      <c r="F37" s="2" t="s">
        <v>129</v>
      </c>
    </row>
    <row r="38" spans="1:6" ht="94.5" x14ac:dyDescent="0.25">
      <c r="A38" s="31">
        <f>+'Key Dates'!$B$8-2</f>
        <v>45599</v>
      </c>
      <c r="B38" s="31">
        <f>+'Key Dates'!$B$8-2</f>
        <v>45599</v>
      </c>
      <c r="C38" s="40" t="s">
        <v>220</v>
      </c>
      <c r="D38" s="27" t="s">
        <v>219</v>
      </c>
      <c r="E38" s="2" t="s">
        <v>49</v>
      </c>
      <c r="F38" s="2" t="s">
        <v>129</v>
      </c>
    </row>
    <row r="39" spans="1:6" ht="94.5" x14ac:dyDescent="0.25">
      <c r="A39" s="31">
        <f>+'Key Dates'!$B$8-2</f>
        <v>45599</v>
      </c>
      <c r="B39" s="31">
        <f>+'Key Dates'!$B$8-2</f>
        <v>45599</v>
      </c>
      <c r="C39" s="40" t="s">
        <v>220</v>
      </c>
      <c r="D39" s="27" t="s">
        <v>219</v>
      </c>
      <c r="E39" s="2" t="s">
        <v>57</v>
      </c>
      <c r="F39" s="2" t="s">
        <v>129</v>
      </c>
    </row>
    <row r="40" spans="1:6" ht="94.5" x14ac:dyDescent="0.25">
      <c r="A40" s="31">
        <f>+'Key Dates'!$B$8-2</f>
        <v>45599</v>
      </c>
      <c r="B40" s="31">
        <f>+'Key Dates'!$B$8-2</f>
        <v>45599</v>
      </c>
      <c r="C40" s="40" t="s">
        <v>220</v>
      </c>
      <c r="D40" s="27" t="s">
        <v>219</v>
      </c>
      <c r="E40" s="2" t="s">
        <v>18</v>
      </c>
      <c r="F40" s="2" t="s">
        <v>129</v>
      </c>
    </row>
    <row r="41" spans="1:6" ht="94.5" x14ac:dyDescent="0.25">
      <c r="A41" s="31">
        <f>+'Key Dates'!$B$8-2</f>
        <v>45599</v>
      </c>
      <c r="B41" s="31">
        <f>+'Key Dates'!$B$8-2</f>
        <v>45599</v>
      </c>
      <c r="C41" s="40" t="s">
        <v>220</v>
      </c>
      <c r="D41" s="27" t="s">
        <v>219</v>
      </c>
      <c r="E41" s="2" t="s">
        <v>386</v>
      </c>
      <c r="F41" s="2" t="s">
        <v>129</v>
      </c>
    </row>
    <row r="42" spans="1:6" ht="94.5" x14ac:dyDescent="0.25">
      <c r="A42" s="31">
        <f>+'Key Dates'!$B$8-2</f>
        <v>45599</v>
      </c>
      <c r="B42" s="31">
        <f>+'Key Dates'!$B$8-2</f>
        <v>45599</v>
      </c>
      <c r="C42" s="40" t="s">
        <v>220</v>
      </c>
      <c r="D42" s="27" t="s">
        <v>219</v>
      </c>
      <c r="E42" s="2" t="s">
        <v>19</v>
      </c>
      <c r="F42" s="2" t="s">
        <v>129</v>
      </c>
    </row>
    <row r="43" spans="1:6" ht="94.5" x14ac:dyDescent="0.25">
      <c r="A43" s="31">
        <f>+'Key Dates'!$B$8-2</f>
        <v>45599</v>
      </c>
      <c r="B43" s="31">
        <f>+'Key Dates'!$B$8-2</f>
        <v>45599</v>
      </c>
      <c r="C43" s="40" t="s">
        <v>220</v>
      </c>
      <c r="D43" s="27" t="s">
        <v>219</v>
      </c>
      <c r="E43" s="2" t="s">
        <v>20</v>
      </c>
      <c r="F43" s="2" t="s">
        <v>129</v>
      </c>
    </row>
    <row r="44" spans="1:6" ht="94.5" x14ac:dyDescent="0.25">
      <c r="A44" s="31">
        <f>+'Key Dates'!$B$8-2</f>
        <v>45599</v>
      </c>
      <c r="B44" s="31">
        <f>+'Key Dates'!$B$8-2</f>
        <v>45599</v>
      </c>
      <c r="C44" s="40" t="s">
        <v>220</v>
      </c>
      <c r="D44" s="27" t="s">
        <v>219</v>
      </c>
      <c r="E44" s="2" t="s">
        <v>29</v>
      </c>
      <c r="F44" s="2" t="s">
        <v>129</v>
      </c>
    </row>
    <row r="45" spans="1:6" ht="94.5" x14ac:dyDescent="0.25">
      <c r="A45" s="31">
        <f>+'Key Dates'!$B$8-2</f>
        <v>45599</v>
      </c>
      <c r="B45" s="31">
        <f>+'Key Dates'!$B$8-2</f>
        <v>45599</v>
      </c>
      <c r="C45" s="40" t="s">
        <v>220</v>
      </c>
      <c r="D45" s="27" t="s">
        <v>219</v>
      </c>
      <c r="E45" s="2" t="s">
        <v>21</v>
      </c>
      <c r="F45" s="2" t="s">
        <v>129</v>
      </c>
    </row>
    <row r="46" spans="1:6" ht="94.5" x14ac:dyDescent="0.25">
      <c r="A46" s="31">
        <f>+'Key Dates'!$B$8-2</f>
        <v>45599</v>
      </c>
      <c r="B46" s="31">
        <f>+'Key Dates'!$B$8-2</f>
        <v>45599</v>
      </c>
      <c r="C46" s="40" t="s">
        <v>220</v>
      </c>
      <c r="D46" s="27" t="s">
        <v>219</v>
      </c>
      <c r="E46" s="2" t="s">
        <v>22</v>
      </c>
      <c r="F46" s="2" t="s">
        <v>129</v>
      </c>
    </row>
    <row r="47" spans="1:6" ht="94.5" x14ac:dyDescent="0.25">
      <c r="A47" s="31">
        <f>+'Key Dates'!$B$8-2</f>
        <v>45599</v>
      </c>
      <c r="B47" s="31">
        <f>+'Key Dates'!$B$8-2</f>
        <v>45599</v>
      </c>
      <c r="C47" s="40" t="s">
        <v>220</v>
      </c>
      <c r="D47" s="27" t="s">
        <v>219</v>
      </c>
      <c r="E47" s="2" t="s">
        <v>23</v>
      </c>
      <c r="F47" s="2" t="s">
        <v>129</v>
      </c>
    </row>
    <row r="48" spans="1:6" ht="94.5" x14ac:dyDescent="0.25">
      <c r="A48" s="31">
        <f>+'Key Dates'!$B$8-2</f>
        <v>45599</v>
      </c>
      <c r="B48" s="31">
        <f>+'Key Dates'!$B$8-2</f>
        <v>45599</v>
      </c>
      <c r="C48" s="40" t="s">
        <v>220</v>
      </c>
      <c r="D48" s="27" t="s">
        <v>219</v>
      </c>
      <c r="E48" s="2" t="s">
        <v>46</v>
      </c>
      <c r="F48" s="2" t="s">
        <v>129</v>
      </c>
    </row>
    <row r="49" spans="1:6" ht="51" x14ac:dyDescent="0.25">
      <c r="A49" s="31">
        <f>+'Key Dates'!$B$8-1</f>
        <v>45600</v>
      </c>
      <c r="B49" s="31">
        <f>+'Key Dates'!$B$8-1</f>
        <v>45600</v>
      </c>
      <c r="C49" s="40" t="s">
        <v>222</v>
      </c>
      <c r="D49" s="27" t="s">
        <v>221</v>
      </c>
      <c r="E49" s="2" t="s">
        <v>17</v>
      </c>
      <c r="F49" s="2" t="s">
        <v>129</v>
      </c>
    </row>
    <row r="50" spans="1:6" ht="51" x14ac:dyDescent="0.25">
      <c r="A50" s="31">
        <f>+'Key Dates'!$B$8-1</f>
        <v>45600</v>
      </c>
      <c r="B50" s="31">
        <f>+'Key Dates'!$B$8-1</f>
        <v>45600</v>
      </c>
      <c r="C50" s="40" t="s">
        <v>222</v>
      </c>
      <c r="D50" s="27" t="s">
        <v>221</v>
      </c>
      <c r="E50" s="2" t="s">
        <v>57</v>
      </c>
      <c r="F50" s="2" t="s">
        <v>129</v>
      </c>
    </row>
    <row r="51" spans="1:6" ht="51" x14ac:dyDescent="0.25">
      <c r="A51" s="31">
        <f>+'Key Dates'!$B$8-1</f>
        <v>45600</v>
      </c>
      <c r="B51" s="31">
        <f>+'Key Dates'!$B$8-1</f>
        <v>45600</v>
      </c>
      <c r="C51" s="40" t="s">
        <v>222</v>
      </c>
      <c r="D51" s="27" t="s">
        <v>221</v>
      </c>
      <c r="E51" s="2" t="s">
        <v>49</v>
      </c>
      <c r="F51" s="2" t="s">
        <v>129</v>
      </c>
    </row>
    <row r="52" spans="1:6" ht="51" x14ac:dyDescent="0.25">
      <c r="A52" s="31">
        <f>+'Key Dates'!$B$8-1</f>
        <v>45600</v>
      </c>
      <c r="B52" s="31">
        <f>+'Key Dates'!$B$8-1</f>
        <v>45600</v>
      </c>
      <c r="C52" s="40" t="s">
        <v>222</v>
      </c>
      <c r="D52" s="27" t="s">
        <v>221</v>
      </c>
      <c r="E52" s="2" t="s">
        <v>18</v>
      </c>
      <c r="F52" s="2" t="s">
        <v>129</v>
      </c>
    </row>
    <row r="53" spans="1:6" ht="51" x14ac:dyDescent="0.25">
      <c r="A53" s="31">
        <f>+'Key Dates'!$B$8-1</f>
        <v>45600</v>
      </c>
      <c r="B53" s="31">
        <f>+'Key Dates'!$B$8-1</f>
        <v>45600</v>
      </c>
      <c r="C53" s="40" t="s">
        <v>222</v>
      </c>
      <c r="D53" s="27" t="s">
        <v>221</v>
      </c>
      <c r="E53" s="2" t="s">
        <v>386</v>
      </c>
      <c r="F53" s="2" t="s">
        <v>129</v>
      </c>
    </row>
    <row r="54" spans="1:6" ht="51" x14ac:dyDescent="0.25">
      <c r="A54" s="31">
        <f>+'Key Dates'!$B$8-1</f>
        <v>45600</v>
      </c>
      <c r="B54" s="31">
        <f>+'Key Dates'!$B$8-1</f>
        <v>45600</v>
      </c>
      <c r="C54" s="40" t="s">
        <v>222</v>
      </c>
      <c r="D54" s="27" t="s">
        <v>221</v>
      </c>
      <c r="E54" s="2" t="s">
        <v>19</v>
      </c>
      <c r="F54" s="2" t="s">
        <v>129</v>
      </c>
    </row>
    <row r="55" spans="1:6" ht="51" x14ac:dyDescent="0.25">
      <c r="A55" s="31">
        <f>+'Key Dates'!$B$8-1</f>
        <v>45600</v>
      </c>
      <c r="B55" s="31">
        <f>+'Key Dates'!$B$8-1</f>
        <v>45600</v>
      </c>
      <c r="C55" s="40" t="s">
        <v>222</v>
      </c>
      <c r="D55" s="27" t="s">
        <v>221</v>
      </c>
      <c r="E55" s="2" t="s">
        <v>20</v>
      </c>
      <c r="F55" s="2" t="s">
        <v>129</v>
      </c>
    </row>
    <row r="56" spans="1:6" ht="51" x14ac:dyDescent="0.25">
      <c r="A56" s="31">
        <f>+'Key Dates'!$B$8-1</f>
        <v>45600</v>
      </c>
      <c r="B56" s="31">
        <f>+'Key Dates'!$B$8-1</f>
        <v>45600</v>
      </c>
      <c r="C56" s="40" t="s">
        <v>222</v>
      </c>
      <c r="D56" s="27" t="s">
        <v>221</v>
      </c>
      <c r="E56" s="2" t="s">
        <v>29</v>
      </c>
      <c r="F56" s="2" t="s">
        <v>129</v>
      </c>
    </row>
    <row r="57" spans="1:6" ht="51" x14ac:dyDescent="0.25">
      <c r="A57" s="31">
        <f>+'Key Dates'!$B$8-1</f>
        <v>45600</v>
      </c>
      <c r="B57" s="31">
        <f>+'Key Dates'!$B$8-1</f>
        <v>45600</v>
      </c>
      <c r="C57" s="40" t="s">
        <v>222</v>
      </c>
      <c r="D57" s="27" t="s">
        <v>221</v>
      </c>
      <c r="E57" s="2" t="s">
        <v>21</v>
      </c>
      <c r="F57" s="2" t="s">
        <v>129</v>
      </c>
    </row>
    <row r="58" spans="1:6" ht="51" x14ac:dyDescent="0.25">
      <c r="A58" s="31">
        <f>+'Key Dates'!$B$8-1</f>
        <v>45600</v>
      </c>
      <c r="B58" s="31">
        <f>+'Key Dates'!$B$8-1</f>
        <v>45600</v>
      </c>
      <c r="C58" s="40" t="s">
        <v>222</v>
      </c>
      <c r="D58" s="27" t="s">
        <v>221</v>
      </c>
      <c r="E58" s="2" t="s">
        <v>22</v>
      </c>
      <c r="F58" s="2" t="s">
        <v>129</v>
      </c>
    </row>
    <row r="59" spans="1:6" ht="51" x14ac:dyDescent="0.25">
      <c r="A59" s="31">
        <f>+'Key Dates'!$B$8-1</f>
        <v>45600</v>
      </c>
      <c r="B59" s="31">
        <f>+'Key Dates'!$B$8-1</f>
        <v>45600</v>
      </c>
      <c r="C59" s="40" t="s">
        <v>222</v>
      </c>
      <c r="D59" s="27" t="s">
        <v>221</v>
      </c>
      <c r="E59" s="2" t="s">
        <v>23</v>
      </c>
      <c r="F59" s="2" t="s">
        <v>129</v>
      </c>
    </row>
    <row r="60" spans="1:6" ht="51" x14ac:dyDescent="0.25">
      <c r="A60" s="31">
        <f>+'Key Dates'!$B$8-1</f>
        <v>45600</v>
      </c>
      <c r="B60" s="31">
        <f>+'Key Dates'!$B$8-1</f>
        <v>45600</v>
      </c>
      <c r="C60" s="40" t="s">
        <v>222</v>
      </c>
      <c r="D60" s="27" t="s">
        <v>221</v>
      </c>
      <c r="E60" s="2" t="s">
        <v>46</v>
      </c>
      <c r="F60" s="2" t="s">
        <v>129</v>
      </c>
    </row>
    <row r="61" spans="1:6" ht="47.25" x14ac:dyDescent="0.25">
      <c r="A61" s="31">
        <f>+'Key Dates'!$B$8-1</f>
        <v>45600</v>
      </c>
      <c r="B61" s="31">
        <f>+'Key Dates'!$B$8-1</f>
        <v>45600</v>
      </c>
      <c r="C61" s="40" t="s">
        <v>223</v>
      </c>
      <c r="D61" s="27" t="s">
        <v>73</v>
      </c>
      <c r="E61" s="2" t="s">
        <v>17</v>
      </c>
      <c r="F61" s="2" t="s">
        <v>59</v>
      </c>
    </row>
    <row r="62" spans="1:6" ht="47.25" x14ac:dyDescent="0.25">
      <c r="A62" s="31">
        <f>+'Key Dates'!$B$8-1</f>
        <v>45600</v>
      </c>
      <c r="B62" s="31">
        <f>+'Key Dates'!$B$8-1</f>
        <v>45600</v>
      </c>
      <c r="C62" s="40" t="s">
        <v>223</v>
      </c>
      <c r="D62" s="27" t="s">
        <v>73</v>
      </c>
      <c r="E62" s="2" t="s">
        <v>18</v>
      </c>
      <c r="F62" s="2" t="s">
        <v>59</v>
      </c>
    </row>
    <row r="63" spans="1:6" ht="47.25" x14ac:dyDescent="0.25">
      <c r="A63" s="31">
        <f>+'Key Dates'!$B$8-1</f>
        <v>45600</v>
      </c>
      <c r="B63" s="31">
        <f>+'Key Dates'!$B$8-1</f>
        <v>45600</v>
      </c>
      <c r="C63" s="40" t="s">
        <v>223</v>
      </c>
      <c r="D63" s="27" t="s">
        <v>73</v>
      </c>
      <c r="E63" s="2" t="s">
        <v>19</v>
      </c>
      <c r="F63" s="2" t="s">
        <v>59</v>
      </c>
    </row>
    <row r="64" spans="1:6" ht="47.25" x14ac:dyDescent="0.25">
      <c r="A64" s="31">
        <f>+'Key Dates'!$B$8-1</f>
        <v>45600</v>
      </c>
      <c r="B64" s="31">
        <f>+'Key Dates'!$B$8-1</f>
        <v>45600</v>
      </c>
      <c r="C64" s="40" t="s">
        <v>223</v>
      </c>
      <c r="D64" s="27" t="s">
        <v>73</v>
      </c>
      <c r="E64" s="2" t="s">
        <v>20</v>
      </c>
      <c r="F64" s="2" t="s">
        <v>59</v>
      </c>
    </row>
    <row r="65" spans="1:6" ht="47.25" x14ac:dyDescent="0.25">
      <c r="A65" s="31">
        <f>+'Key Dates'!$B$8-1</f>
        <v>45600</v>
      </c>
      <c r="B65" s="31">
        <f>+'Key Dates'!$B$8-1</f>
        <v>45600</v>
      </c>
      <c r="C65" s="40" t="s">
        <v>223</v>
      </c>
      <c r="D65" s="27" t="s">
        <v>73</v>
      </c>
      <c r="E65" s="2" t="s">
        <v>29</v>
      </c>
      <c r="F65" s="2" t="s">
        <v>59</v>
      </c>
    </row>
    <row r="66" spans="1:6" ht="47.25" x14ac:dyDescent="0.25">
      <c r="A66" s="31">
        <f>+'Key Dates'!$B$8-1</f>
        <v>45600</v>
      </c>
      <c r="B66" s="31">
        <f>+'Key Dates'!$B$8-1</f>
        <v>45600</v>
      </c>
      <c r="C66" s="40" t="s">
        <v>223</v>
      </c>
      <c r="D66" s="27" t="s">
        <v>73</v>
      </c>
      <c r="E66" s="2" t="s">
        <v>21</v>
      </c>
      <c r="F66" s="2" t="s">
        <v>59</v>
      </c>
    </row>
    <row r="67" spans="1:6" ht="140.25" x14ac:dyDescent="0.25">
      <c r="A67" s="31">
        <f>+'Key Dates'!$B$8</f>
        <v>45601</v>
      </c>
      <c r="B67" s="31">
        <f>+'Key Dates'!$B$8</f>
        <v>45601</v>
      </c>
      <c r="C67" s="42" t="s">
        <v>336</v>
      </c>
      <c r="D67" s="27" t="s">
        <v>90</v>
      </c>
      <c r="E67" s="2" t="s">
        <v>17</v>
      </c>
      <c r="F67" s="2" t="s">
        <v>24</v>
      </c>
    </row>
    <row r="68" spans="1:6" ht="140.25" x14ac:dyDescent="0.25">
      <c r="A68" s="31">
        <f>+'Key Dates'!$B$8</f>
        <v>45601</v>
      </c>
      <c r="B68" s="31">
        <f>+'Key Dates'!$B$8</f>
        <v>45601</v>
      </c>
      <c r="C68" s="42" t="s">
        <v>336</v>
      </c>
      <c r="D68" s="27" t="s">
        <v>90</v>
      </c>
      <c r="E68" s="2" t="s">
        <v>26</v>
      </c>
      <c r="F68" s="2" t="s">
        <v>24</v>
      </c>
    </row>
    <row r="69" spans="1:6" ht="140.25" x14ac:dyDescent="0.25">
      <c r="A69" s="31">
        <f>+'Key Dates'!$B$8</f>
        <v>45601</v>
      </c>
      <c r="B69" s="31">
        <f>+'Key Dates'!$B$8</f>
        <v>45601</v>
      </c>
      <c r="C69" s="42" t="s">
        <v>336</v>
      </c>
      <c r="D69" s="27" t="s">
        <v>90</v>
      </c>
      <c r="E69" s="2" t="s">
        <v>57</v>
      </c>
      <c r="F69" s="2" t="s">
        <v>24</v>
      </c>
    </row>
    <row r="70" spans="1:6" ht="140.25" x14ac:dyDescent="0.25">
      <c r="A70" s="31">
        <f>+'Key Dates'!$B$8</f>
        <v>45601</v>
      </c>
      <c r="B70" s="31">
        <f>+'Key Dates'!$B$8</f>
        <v>45601</v>
      </c>
      <c r="C70" s="42" t="s">
        <v>336</v>
      </c>
      <c r="D70" s="27" t="s">
        <v>90</v>
      </c>
      <c r="E70" s="2" t="s">
        <v>49</v>
      </c>
      <c r="F70" s="2" t="s">
        <v>24</v>
      </c>
    </row>
    <row r="71" spans="1:6" ht="140.25" x14ac:dyDescent="0.25">
      <c r="A71" s="31">
        <f>+'Key Dates'!$B$8</f>
        <v>45601</v>
      </c>
      <c r="B71" s="31">
        <f>+'Key Dates'!$B$8</f>
        <v>45601</v>
      </c>
      <c r="C71" s="42" t="s">
        <v>336</v>
      </c>
      <c r="D71" s="27" t="s">
        <v>90</v>
      </c>
      <c r="E71" s="2" t="s">
        <v>18</v>
      </c>
      <c r="F71" s="2" t="s">
        <v>24</v>
      </c>
    </row>
    <row r="72" spans="1:6" ht="140.25" x14ac:dyDescent="0.25">
      <c r="A72" s="31">
        <f>+'Key Dates'!$B$8</f>
        <v>45601</v>
      </c>
      <c r="B72" s="31">
        <f>+'Key Dates'!$B$8</f>
        <v>45601</v>
      </c>
      <c r="C72" s="42" t="s">
        <v>336</v>
      </c>
      <c r="D72" s="27" t="s">
        <v>90</v>
      </c>
      <c r="E72" s="2" t="s">
        <v>386</v>
      </c>
      <c r="F72" s="2" t="s">
        <v>24</v>
      </c>
    </row>
    <row r="73" spans="1:6" ht="140.25" x14ac:dyDescent="0.25">
      <c r="A73" s="31">
        <f>+'Key Dates'!$B$8</f>
        <v>45601</v>
      </c>
      <c r="B73" s="31">
        <f>+'Key Dates'!$B$8</f>
        <v>45601</v>
      </c>
      <c r="C73" s="42" t="s">
        <v>336</v>
      </c>
      <c r="D73" s="27" t="s">
        <v>90</v>
      </c>
      <c r="E73" s="2" t="s">
        <v>19</v>
      </c>
      <c r="F73" s="2" t="s">
        <v>24</v>
      </c>
    </row>
    <row r="74" spans="1:6" ht="140.25" x14ac:dyDescent="0.25">
      <c r="A74" s="31">
        <f>+'Key Dates'!$B$8</f>
        <v>45601</v>
      </c>
      <c r="B74" s="31">
        <f>+'Key Dates'!$B$8</f>
        <v>45601</v>
      </c>
      <c r="C74" s="42" t="s">
        <v>336</v>
      </c>
      <c r="D74" s="27" t="s">
        <v>90</v>
      </c>
      <c r="E74" s="2" t="s">
        <v>20</v>
      </c>
      <c r="F74" s="2" t="s">
        <v>24</v>
      </c>
    </row>
    <row r="75" spans="1:6" ht="140.25" x14ac:dyDescent="0.25">
      <c r="A75" s="31">
        <f>+'Key Dates'!$B$8</f>
        <v>45601</v>
      </c>
      <c r="B75" s="31">
        <f>+'Key Dates'!$B$8</f>
        <v>45601</v>
      </c>
      <c r="C75" s="42" t="s">
        <v>336</v>
      </c>
      <c r="D75" s="27" t="s">
        <v>90</v>
      </c>
      <c r="E75" s="2" t="s">
        <v>29</v>
      </c>
      <c r="F75" s="2" t="s">
        <v>24</v>
      </c>
    </row>
    <row r="76" spans="1:6" ht="140.25" x14ac:dyDescent="0.25">
      <c r="A76" s="31">
        <f>+'Key Dates'!$B$8</f>
        <v>45601</v>
      </c>
      <c r="B76" s="31">
        <f>+'Key Dates'!$B$8</f>
        <v>45601</v>
      </c>
      <c r="C76" s="42" t="s">
        <v>336</v>
      </c>
      <c r="D76" s="27" t="s">
        <v>90</v>
      </c>
      <c r="E76" s="2" t="s">
        <v>21</v>
      </c>
      <c r="F76" s="2" t="s">
        <v>24</v>
      </c>
    </row>
    <row r="77" spans="1:6" ht="140.25" x14ac:dyDescent="0.25">
      <c r="A77" s="31">
        <f>+'Key Dates'!$B$8</f>
        <v>45601</v>
      </c>
      <c r="B77" s="31">
        <f>+'Key Dates'!$B$8</f>
        <v>45601</v>
      </c>
      <c r="C77" s="42" t="s">
        <v>336</v>
      </c>
      <c r="D77" s="27" t="s">
        <v>90</v>
      </c>
      <c r="E77" s="2" t="s">
        <v>22</v>
      </c>
      <c r="F77" s="2" t="s">
        <v>24</v>
      </c>
    </row>
    <row r="78" spans="1:6" ht="140.25" x14ac:dyDescent="0.25">
      <c r="A78" s="31">
        <f>+'Key Dates'!$B$8</f>
        <v>45601</v>
      </c>
      <c r="B78" s="31">
        <f>+'Key Dates'!$B$8</f>
        <v>45601</v>
      </c>
      <c r="C78" s="42" t="s">
        <v>336</v>
      </c>
      <c r="D78" s="27" t="s">
        <v>90</v>
      </c>
      <c r="E78" s="2" t="s">
        <v>23</v>
      </c>
      <c r="F78" s="2" t="s">
        <v>24</v>
      </c>
    </row>
    <row r="79" spans="1:6" ht="140.25" x14ac:dyDescent="0.25">
      <c r="A79" s="31">
        <f>+'Key Dates'!$B$8</f>
        <v>45601</v>
      </c>
      <c r="B79" s="31">
        <f>+'Key Dates'!$B$8</f>
        <v>45601</v>
      </c>
      <c r="C79" s="42" t="s">
        <v>336</v>
      </c>
      <c r="D79" s="27" t="s">
        <v>90</v>
      </c>
      <c r="E79" s="2" t="s">
        <v>46</v>
      </c>
      <c r="F79" s="2" t="s">
        <v>24</v>
      </c>
    </row>
    <row r="80" spans="1:6" ht="78.75" x14ac:dyDescent="0.25">
      <c r="A80" s="31">
        <f>+'Key Dates'!$B$8</f>
        <v>45601</v>
      </c>
      <c r="B80" s="31">
        <f>+'Key Dates'!$B$8</f>
        <v>45601</v>
      </c>
      <c r="C80" s="42" t="s">
        <v>337</v>
      </c>
      <c r="D80" s="27" t="s">
        <v>287</v>
      </c>
      <c r="E80" s="2" t="s">
        <v>17</v>
      </c>
      <c r="F80" s="2" t="s">
        <v>129</v>
      </c>
    </row>
    <row r="81" spans="1:6" ht="78.75" x14ac:dyDescent="0.25">
      <c r="A81" s="31">
        <f>+'Key Dates'!$B$8</f>
        <v>45601</v>
      </c>
      <c r="B81" s="31">
        <f>+'Key Dates'!$B$8</f>
        <v>45601</v>
      </c>
      <c r="C81" s="42" t="s">
        <v>337</v>
      </c>
      <c r="D81" s="27" t="s">
        <v>287</v>
      </c>
      <c r="E81" s="2" t="s">
        <v>57</v>
      </c>
      <c r="F81" s="2" t="s">
        <v>129</v>
      </c>
    </row>
    <row r="82" spans="1:6" ht="78.75" x14ac:dyDescent="0.25">
      <c r="A82" s="31">
        <f>+'Key Dates'!$B$8</f>
        <v>45601</v>
      </c>
      <c r="B82" s="31">
        <f>+'Key Dates'!$B$8</f>
        <v>45601</v>
      </c>
      <c r="C82" s="42" t="s">
        <v>337</v>
      </c>
      <c r="D82" s="27" t="s">
        <v>287</v>
      </c>
      <c r="E82" s="2" t="s">
        <v>49</v>
      </c>
      <c r="F82" s="2" t="s">
        <v>129</v>
      </c>
    </row>
    <row r="83" spans="1:6" ht="78.75" x14ac:dyDescent="0.25">
      <c r="A83" s="31">
        <f>+'Key Dates'!$B$8</f>
        <v>45601</v>
      </c>
      <c r="B83" s="31">
        <f>+'Key Dates'!$B$8</f>
        <v>45601</v>
      </c>
      <c r="C83" s="42" t="s">
        <v>337</v>
      </c>
      <c r="D83" s="27" t="s">
        <v>287</v>
      </c>
      <c r="E83" s="2" t="s">
        <v>18</v>
      </c>
      <c r="F83" s="2" t="s">
        <v>129</v>
      </c>
    </row>
    <row r="84" spans="1:6" ht="78.75" x14ac:dyDescent="0.25">
      <c r="A84" s="31">
        <f>+'Key Dates'!$B$8</f>
        <v>45601</v>
      </c>
      <c r="B84" s="31">
        <f>+'Key Dates'!$B$8</f>
        <v>45601</v>
      </c>
      <c r="C84" s="42" t="s">
        <v>337</v>
      </c>
      <c r="D84" s="27" t="s">
        <v>287</v>
      </c>
      <c r="E84" s="2" t="s">
        <v>386</v>
      </c>
      <c r="F84" s="2" t="s">
        <v>129</v>
      </c>
    </row>
    <row r="85" spans="1:6" ht="78.75" x14ac:dyDescent="0.25">
      <c r="A85" s="31">
        <f>+'Key Dates'!$B$8</f>
        <v>45601</v>
      </c>
      <c r="B85" s="31">
        <f>+'Key Dates'!$B$8</f>
        <v>45601</v>
      </c>
      <c r="C85" s="42" t="s">
        <v>337</v>
      </c>
      <c r="D85" s="27" t="s">
        <v>287</v>
      </c>
      <c r="E85" s="2" t="s">
        <v>19</v>
      </c>
      <c r="F85" s="2" t="s">
        <v>129</v>
      </c>
    </row>
    <row r="86" spans="1:6" ht="78.75" x14ac:dyDescent="0.25">
      <c r="A86" s="31">
        <f>+'Key Dates'!$B$8</f>
        <v>45601</v>
      </c>
      <c r="B86" s="31">
        <f>+'Key Dates'!$B$8</f>
        <v>45601</v>
      </c>
      <c r="C86" s="42" t="s">
        <v>337</v>
      </c>
      <c r="D86" s="27" t="s">
        <v>287</v>
      </c>
      <c r="E86" s="2" t="s">
        <v>20</v>
      </c>
      <c r="F86" s="2" t="s">
        <v>129</v>
      </c>
    </row>
    <row r="87" spans="1:6" ht="78.75" x14ac:dyDescent="0.25">
      <c r="A87" s="31">
        <f>+'Key Dates'!$B$8</f>
        <v>45601</v>
      </c>
      <c r="B87" s="31">
        <f>+'Key Dates'!$B$8</f>
        <v>45601</v>
      </c>
      <c r="C87" s="42" t="s">
        <v>337</v>
      </c>
      <c r="D87" s="27" t="s">
        <v>287</v>
      </c>
      <c r="E87" s="2" t="s">
        <v>29</v>
      </c>
      <c r="F87" s="2" t="s">
        <v>129</v>
      </c>
    </row>
    <row r="88" spans="1:6" ht="78.75" x14ac:dyDescent="0.25">
      <c r="A88" s="31">
        <f>+'Key Dates'!$B$8</f>
        <v>45601</v>
      </c>
      <c r="B88" s="31">
        <f>+'Key Dates'!$B$8</f>
        <v>45601</v>
      </c>
      <c r="C88" s="42" t="s">
        <v>337</v>
      </c>
      <c r="D88" s="27" t="s">
        <v>287</v>
      </c>
      <c r="E88" s="2" t="s">
        <v>21</v>
      </c>
      <c r="F88" s="2" t="s">
        <v>129</v>
      </c>
    </row>
    <row r="89" spans="1:6" ht="78.75" x14ac:dyDescent="0.25">
      <c r="A89" s="31">
        <f>+'Key Dates'!$B$8</f>
        <v>45601</v>
      </c>
      <c r="B89" s="31">
        <f>+'Key Dates'!$B$8</f>
        <v>45601</v>
      </c>
      <c r="C89" s="42" t="s">
        <v>337</v>
      </c>
      <c r="D89" s="27" t="s">
        <v>287</v>
      </c>
      <c r="E89" s="2" t="s">
        <v>22</v>
      </c>
      <c r="F89" s="2" t="s">
        <v>129</v>
      </c>
    </row>
    <row r="90" spans="1:6" ht="78.75" x14ac:dyDescent="0.25">
      <c r="A90" s="31">
        <f>+'Key Dates'!$B$8</f>
        <v>45601</v>
      </c>
      <c r="B90" s="31">
        <f>+'Key Dates'!$B$8</f>
        <v>45601</v>
      </c>
      <c r="C90" s="42" t="s">
        <v>337</v>
      </c>
      <c r="D90" s="27" t="s">
        <v>287</v>
      </c>
      <c r="E90" s="2" t="s">
        <v>23</v>
      </c>
      <c r="F90" s="2" t="s">
        <v>129</v>
      </c>
    </row>
    <row r="91" spans="1:6" ht="78.75" x14ac:dyDescent="0.25">
      <c r="A91" s="31">
        <f>+'Key Dates'!$B$8</f>
        <v>45601</v>
      </c>
      <c r="B91" s="31">
        <f>+'Key Dates'!$B$8</f>
        <v>45601</v>
      </c>
      <c r="C91" s="42" t="s">
        <v>337</v>
      </c>
      <c r="D91" s="27" t="s">
        <v>287</v>
      </c>
      <c r="E91" s="2" t="s">
        <v>46</v>
      </c>
      <c r="F91" s="2" t="s">
        <v>129</v>
      </c>
    </row>
    <row r="92" spans="1:6" ht="189" x14ac:dyDescent="0.25">
      <c r="A92" s="31">
        <f>+'Key Dates'!$B$8</f>
        <v>45601</v>
      </c>
      <c r="B92" s="31">
        <f>+'Key Dates'!$B$8</f>
        <v>45601</v>
      </c>
      <c r="C92" s="42" t="s">
        <v>338</v>
      </c>
      <c r="D92" s="27" t="s">
        <v>70</v>
      </c>
      <c r="E92" s="2" t="s">
        <v>17</v>
      </c>
      <c r="F92" s="2" t="s">
        <v>129</v>
      </c>
    </row>
    <row r="93" spans="1:6" ht="189" x14ac:dyDescent="0.25">
      <c r="A93" s="31">
        <f>+'Key Dates'!$B$8</f>
        <v>45601</v>
      </c>
      <c r="B93" s="31">
        <f>+'Key Dates'!$B$8</f>
        <v>45601</v>
      </c>
      <c r="C93" s="42" t="s">
        <v>338</v>
      </c>
      <c r="D93" s="27" t="s">
        <v>70</v>
      </c>
      <c r="E93" s="2" t="s">
        <v>18</v>
      </c>
      <c r="F93" s="2" t="s">
        <v>129</v>
      </c>
    </row>
    <row r="94" spans="1:6" ht="189" x14ac:dyDescent="0.25">
      <c r="A94" s="31">
        <f>+'Key Dates'!$B$8</f>
        <v>45601</v>
      </c>
      <c r="B94" s="31">
        <f>+'Key Dates'!$B$8</f>
        <v>45601</v>
      </c>
      <c r="C94" s="42" t="s">
        <v>338</v>
      </c>
      <c r="D94" s="27" t="s">
        <v>70</v>
      </c>
      <c r="E94" s="2" t="s">
        <v>19</v>
      </c>
      <c r="F94" s="2" t="s">
        <v>129</v>
      </c>
    </row>
    <row r="95" spans="1:6" ht="189" x14ac:dyDescent="0.25">
      <c r="A95" s="31">
        <f>+'Key Dates'!$B$8</f>
        <v>45601</v>
      </c>
      <c r="B95" s="31">
        <f>+'Key Dates'!$B$8</f>
        <v>45601</v>
      </c>
      <c r="C95" s="42" t="s">
        <v>338</v>
      </c>
      <c r="D95" s="27" t="s">
        <v>70</v>
      </c>
      <c r="E95" s="2" t="s">
        <v>20</v>
      </c>
      <c r="F95" s="2" t="s">
        <v>129</v>
      </c>
    </row>
    <row r="96" spans="1:6" ht="189" x14ac:dyDescent="0.25">
      <c r="A96" s="31">
        <f>+'Key Dates'!$B$8</f>
        <v>45601</v>
      </c>
      <c r="B96" s="31">
        <f>+'Key Dates'!$B$8</f>
        <v>45601</v>
      </c>
      <c r="C96" s="42" t="s">
        <v>338</v>
      </c>
      <c r="D96" s="27" t="s">
        <v>70</v>
      </c>
      <c r="E96" s="2" t="s">
        <v>29</v>
      </c>
      <c r="F96" s="2" t="s">
        <v>129</v>
      </c>
    </row>
    <row r="97" spans="1:6" ht="189" x14ac:dyDescent="0.25">
      <c r="A97" s="31">
        <f>+'Key Dates'!$B$8</f>
        <v>45601</v>
      </c>
      <c r="B97" s="31">
        <f>+'Key Dates'!$B$8</f>
        <v>45601</v>
      </c>
      <c r="C97" s="42" t="s">
        <v>338</v>
      </c>
      <c r="D97" s="27" t="s">
        <v>70</v>
      </c>
      <c r="E97" s="2" t="s">
        <v>21</v>
      </c>
      <c r="F97" s="2" t="s">
        <v>129</v>
      </c>
    </row>
    <row r="98" spans="1:6" ht="63" x14ac:dyDescent="0.25">
      <c r="A98" s="31">
        <f>+'Key Dates'!$B$8</f>
        <v>45601</v>
      </c>
      <c r="B98" s="31">
        <f>+'Key Dates'!$B$8</f>
        <v>45601</v>
      </c>
      <c r="C98" s="42" t="s">
        <v>339</v>
      </c>
      <c r="D98" s="27" t="s">
        <v>75</v>
      </c>
      <c r="E98" s="2" t="s">
        <v>17</v>
      </c>
      <c r="F98" s="2" t="s">
        <v>24</v>
      </c>
    </row>
    <row r="99" spans="1:6" ht="63" x14ac:dyDescent="0.25">
      <c r="A99" s="31">
        <f>+'Key Dates'!$B$8</f>
        <v>45601</v>
      </c>
      <c r="B99" s="31">
        <f>+'Key Dates'!$B$8</f>
        <v>45601</v>
      </c>
      <c r="C99" s="42" t="s">
        <v>339</v>
      </c>
      <c r="D99" s="27" t="s">
        <v>75</v>
      </c>
      <c r="E99" s="2" t="s">
        <v>26</v>
      </c>
      <c r="F99" s="2" t="s">
        <v>24</v>
      </c>
    </row>
    <row r="100" spans="1:6" ht="63" x14ac:dyDescent="0.25">
      <c r="A100" s="31">
        <f>+'Key Dates'!$B$8</f>
        <v>45601</v>
      </c>
      <c r="B100" s="31">
        <f>+'Key Dates'!$B$8</f>
        <v>45601</v>
      </c>
      <c r="C100" s="42" t="s">
        <v>339</v>
      </c>
      <c r="D100" s="27" t="s">
        <v>75</v>
      </c>
      <c r="E100" s="2" t="s">
        <v>49</v>
      </c>
      <c r="F100" s="2" t="s">
        <v>24</v>
      </c>
    </row>
    <row r="101" spans="1:6" ht="63" x14ac:dyDescent="0.25">
      <c r="A101" s="31">
        <f>+'Key Dates'!$B$8</f>
        <v>45601</v>
      </c>
      <c r="B101" s="31">
        <f>+'Key Dates'!$B$8</f>
        <v>45601</v>
      </c>
      <c r="C101" s="42" t="s">
        <v>339</v>
      </c>
      <c r="D101" s="27" t="s">
        <v>75</v>
      </c>
      <c r="E101" s="2" t="s">
        <v>18</v>
      </c>
      <c r="F101" s="2" t="s">
        <v>24</v>
      </c>
    </row>
    <row r="102" spans="1:6" ht="173.25" x14ac:dyDescent="0.25">
      <c r="A102" s="31">
        <f>+'Key Dates'!$B$8</f>
        <v>45601</v>
      </c>
      <c r="B102" s="31">
        <f>+'Key Dates'!$B$8</f>
        <v>45601</v>
      </c>
      <c r="C102" s="42" t="s">
        <v>340</v>
      </c>
      <c r="D102" s="27" t="s">
        <v>75</v>
      </c>
      <c r="E102" s="2" t="s">
        <v>17</v>
      </c>
      <c r="F102" s="2" t="s">
        <v>24</v>
      </c>
    </row>
    <row r="103" spans="1:6" ht="173.25" x14ac:dyDescent="0.25">
      <c r="A103" s="31">
        <f>+'Key Dates'!$B$8</f>
        <v>45601</v>
      </c>
      <c r="B103" s="31">
        <f>+'Key Dates'!$B$8</f>
        <v>45601</v>
      </c>
      <c r="C103" s="42" t="s">
        <v>340</v>
      </c>
      <c r="D103" s="27" t="s">
        <v>75</v>
      </c>
      <c r="E103" s="2" t="s">
        <v>57</v>
      </c>
      <c r="F103" s="2" t="s">
        <v>24</v>
      </c>
    </row>
    <row r="104" spans="1:6" ht="173.25" x14ac:dyDescent="0.25">
      <c r="A104" s="31">
        <f>+'Key Dates'!$B$8</f>
        <v>45601</v>
      </c>
      <c r="B104" s="31">
        <f>+'Key Dates'!$B$8</f>
        <v>45601</v>
      </c>
      <c r="C104" s="42" t="s">
        <v>340</v>
      </c>
      <c r="D104" s="27" t="s">
        <v>75</v>
      </c>
      <c r="E104" s="2" t="s">
        <v>49</v>
      </c>
      <c r="F104" s="2" t="s">
        <v>24</v>
      </c>
    </row>
    <row r="105" spans="1:6" ht="173.25" x14ac:dyDescent="0.25">
      <c r="A105" s="31">
        <f>+'Key Dates'!$B$8</f>
        <v>45601</v>
      </c>
      <c r="B105" s="31">
        <f>+'Key Dates'!$B$8</f>
        <v>45601</v>
      </c>
      <c r="C105" s="42" t="s">
        <v>340</v>
      </c>
      <c r="D105" s="27" t="s">
        <v>75</v>
      </c>
      <c r="E105" s="2" t="s">
        <v>18</v>
      </c>
      <c r="F105" s="2" t="s">
        <v>24</v>
      </c>
    </row>
    <row r="106" spans="1:6" ht="173.25" x14ac:dyDescent="0.25">
      <c r="A106" s="31">
        <f>+'Key Dates'!$B$8</f>
        <v>45601</v>
      </c>
      <c r="B106" s="31">
        <f>+'Key Dates'!$B$8</f>
        <v>45601</v>
      </c>
      <c r="C106" s="42" t="s">
        <v>340</v>
      </c>
      <c r="D106" s="27" t="s">
        <v>75</v>
      </c>
      <c r="E106" s="2" t="s">
        <v>386</v>
      </c>
      <c r="F106" s="2" t="s">
        <v>24</v>
      </c>
    </row>
    <row r="107" spans="1:6" ht="173.25" x14ac:dyDescent="0.25">
      <c r="A107" s="31">
        <f>+'Key Dates'!$B$8</f>
        <v>45601</v>
      </c>
      <c r="B107" s="31">
        <f>+'Key Dates'!$B$8</f>
        <v>45601</v>
      </c>
      <c r="C107" s="42" t="s">
        <v>340</v>
      </c>
      <c r="D107" s="27" t="s">
        <v>75</v>
      </c>
      <c r="E107" s="2" t="s">
        <v>19</v>
      </c>
      <c r="F107" s="2" t="s">
        <v>24</v>
      </c>
    </row>
    <row r="108" spans="1:6" ht="173.25" x14ac:dyDescent="0.25">
      <c r="A108" s="31">
        <f>+'Key Dates'!$B$8</f>
        <v>45601</v>
      </c>
      <c r="B108" s="31">
        <f>+'Key Dates'!$B$8</f>
        <v>45601</v>
      </c>
      <c r="C108" s="42" t="s">
        <v>340</v>
      </c>
      <c r="D108" s="27" t="s">
        <v>75</v>
      </c>
      <c r="E108" s="2" t="s">
        <v>20</v>
      </c>
      <c r="F108" s="2" t="s">
        <v>24</v>
      </c>
    </row>
    <row r="109" spans="1:6" ht="173.25" x14ac:dyDescent="0.25">
      <c r="A109" s="31">
        <f>+'Key Dates'!$B$8</f>
        <v>45601</v>
      </c>
      <c r="B109" s="31">
        <f>+'Key Dates'!$B$8</f>
        <v>45601</v>
      </c>
      <c r="C109" s="42" t="s">
        <v>340</v>
      </c>
      <c r="D109" s="27" t="s">
        <v>75</v>
      </c>
      <c r="E109" s="2" t="s">
        <v>29</v>
      </c>
      <c r="F109" s="2" t="s">
        <v>24</v>
      </c>
    </row>
    <row r="110" spans="1:6" ht="173.25" x14ac:dyDescent="0.25">
      <c r="A110" s="31">
        <f>+'Key Dates'!$B$8</f>
        <v>45601</v>
      </c>
      <c r="B110" s="31">
        <f>+'Key Dates'!$B$8</f>
        <v>45601</v>
      </c>
      <c r="C110" s="42" t="s">
        <v>340</v>
      </c>
      <c r="D110" s="27" t="s">
        <v>75</v>
      </c>
      <c r="E110" s="2" t="s">
        <v>21</v>
      </c>
      <c r="F110" s="2" t="s">
        <v>24</v>
      </c>
    </row>
    <row r="111" spans="1:6" ht="173.25" x14ac:dyDescent="0.25">
      <c r="A111" s="31">
        <f>+'Key Dates'!$B$8</f>
        <v>45601</v>
      </c>
      <c r="B111" s="31">
        <f>+'Key Dates'!$B$8</f>
        <v>45601</v>
      </c>
      <c r="C111" s="42" t="s">
        <v>340</v>
      </c>
      <c r="D111" s="27" t="s">
        <v>75</v>
      </c>
      <c r="E111" s="2" t="s">
        <v>22</v>
      </c>
      <c r="F111" s="2" t="s">
        <v>24</v>
      </c>
    </row>
    <row r="112" spans="1:6" ht="173.25" x14ac:dyDescent="0.25">
      <c r="A112" s="31">
        <f>+'Key Dates'!$B$8</f>
        <v>45601</v>
      </c>
      <c r="B112" s="31">
        <f>+'Key Dates'!$B$8</f>
        <v>45601</v>
      </c>
      <c r="C112" s="42" t="s">
        <v>340</v>
      </c>
      <c r="D112" s="27" t="s">
        <v>75</v>
      </c>
      <c r="E112" s="2" t="s">
        <v>23</v>
      </c>
      <c r="F112" s="2" t="s">
        <v>24</v>
      </c>
    </row>
    <row r="113" spans="1:6" ht="173.25" x14ac:dyDescent="0.25">
      <c r="A113" s="31">
        <f>+'Key Dates'!$B$8</f>
        <v>45601</v>
      </c>
      <c r="B113" s="31">
        <f>+'Key Dates'!$B$8</f>
        <v>45601</v>
      </c>
      <c r="C113" s="42" t="s">
        <v>340</v>
      </c>
      <c r="D113" s="27" t="s">
        <v>75</v>
      </c>
      <c r="E113" s="2" t="s">
        <v>46</v>
      </c>
      <c r="F113" s="2" t="s">
        <v>24</v>
      </c>
    </row>
    <row r="114" spans="1:6" ht="110.25" x14ac:dyDescent="0.25">
      <c r="A114" s="31">
        <f>+'Key Dates'!$B$8</f>
        <v>45601</v>
      </c>
      <c r="B114" s="36">
        <f>+'Key Dates'!$B$8+1</f>
        <v>45602</v>
      </c>
      <c r="C114" s="40" t="s">
        <v>213</v>
      </c>
      <c r="D114" s="27" t="s">
        <v>85</v>
      </c>
      <c r="E114" s="2" t="s">
        <v>17</v>
      </c>
      <c r="F114" s="2" t="s">
        <v>129</v>
      </c>
    </row>
    <row r="115" spans="1:6" ht="110.25" x14ac:dyDescent="0.25">
      <c r="A115" s="31">
        <f>+'Key Dates'!$B$8</f>
        <v>45601</v>
      </c>
      <c r="B115" s="36">
        <f>+'Key Dates'!$B$8+1</f>
        <v>45602</v>
      </c>
      <c r="C115" s="40" t="s">
        <v>213</v>
      </c>
      <c r="D115" s="27" t="s">
        <v>85</v>
      </c>
      <c r="E115" s="2" t="s">
        <v>57</v>
      </c>
      <c r="F115" s="2" t="s">
        <v>129</v>
      </c>
    </row>
    <row r="116" spans="1:6" ht="110.25" x14ac:dyDescent="0.25">
      <c r="A116" s="31">
        <f>+'Key Dates'!$B$8</f>
        <v>45601</v>
      </c>
      <c r="B116" s="36">
        <f>+'Key Dates'!$B$8+1</f>
        <v>45602</v>
      </c>
      <c r="C116" s="40" t="s">
        <v>213</v>
      </c>
      <c r="D116" s="27" t="s">
        <v>85</v>
      </c>
      <c r="E116" s="2" t="s">
        <v>49</v>
      </c>
      <c r="F116" s="2" t="s">
        <v>129</v>
      </c>
    </row>
    <row r="117" spans="1:6" ht="110.25" x14ac:dyDescent="0.25">
      <c r="A117" s="31">
        <f>+'Key Dates'!$B$8</f>
        <v>45601</v>
      </c>
      <c r="B117" s="36">
        <f>+'Key Dates'!$B$8+1</f>
        <v>45602</v>
      </c>
      <c r="C117" s="40" t="s">
        <v>213</v>
      </c>
      <c r="D117" s="27" t="s">
        <v>85</v>
      </c>
      <c r="E117" s="2" t="s">
        <v>18</v>
      </c>
      <c r="F117" s="2" t="s">
        <v>129</v>
      </c>
    </row>
    <row r="118" spans="1:6" ht="110.25" x14ac:dyDescent="0.25">
      <c r="A118" s="31">
        <f>+'Key Dates'!$B$8</f>
        <v>45601</v>
      </c>
      <c r="B118" s="36">
        <f>+'Key Dates'!$B$8+1</f>
        <v>45602</v>
      </c>
      <c r="C118" s="40" t="s">
        <v>213</v>
      </c>
      <c r="D118" s="27" t="s">
        <v>85</v>
      </c>
      <c r="E118" s="2" t="s">
        <v>386</v>
      </c>
      <c r="F118" s="2" t="s">
        <v>129</v>
      </c>
    </row>
    <row r="119" spans="1:6" ht="110.25" x14ac:dyDescent="0.25">
      <c r="A119" s="31">
        <f>+'Key Dates'!$B$8</f>
        <v>45601</v>
      </c>
      <c r="B119" s="36">
        <f>+'Key Dates'!$B$8+1</f>
        <v>45602</v>
      </c>
      <c r="C119" s="40" t="s">
        <v>213</v>
      </c>
      <c r="D119" s="27" t="s">
        <v>85</v>
      </c>
      <c r="E119" s="2" t="s">
        <v>19</v>
      </c>
      <c r="F119" s="2" t="s">
        <v>129</v>
      </c>
    </row>
    <row r="120" spans="1:6" ht="110.25" x14ac:dyDescent="0.25">
      <c r="A120" s="31">
        <f>+'Key Dates'!$B$8</f>
        <v>45601</v>
      </c>
      <c r="B120" s="36">
        <f>+'Key Dates'!$B$8+1</f>
        <v>45602</v>
      </c>
      <c r="C120" s="40" t="s">
        <v>213</v>
      </c>
      <c r="D120" s="27" t="s">
        <v>85</v>
      </c>
      <c r="E120" s="2" t="s">
        <v>20</v>
      </c>
      <c r="F120" s="2" t="s">
        <v>129</v>
      </c>
    </row>
    <row r="121" spans="1:6" ht="110.25" x14ac:dyDescent="0.25">
      <c r="A121" s="31">
        <f>+'Key Dates'!$B$8</f>
        <v>45601</v>
      </c>
      <c r="B121" s="36">
        <f>+'Key Dates'!$B$8+1</f>
        <v>45602</v>
      </c>
      <c r="C121" s="40" t="s">
        <v>213</v>
      </c>
      <c r="D121" s="27" t="s">
        <v>85</v>
      </c>
      <c r="E121" s="2" t="s">
        <v>29</v>
      </c>
      <c r="F121" s="2" t="s">
        <v>129</v>
      </c>
    </row>
    <row r="122" spans="1:6" ht="110.25" x14ac:dyDescent="0.25">
      <c r="A122" s="31">
        <f>+'Key Dates'!$B$8</f>
        <v>45601</v>
      </c>
      <c r="B122" s="36">
        <f>+'Key Dates'!$B$8+1</f>
        <v>45602</v>
      </c>
      <c r="C122" s="40" t="s">
        <v>213</v>
      </c>
      <c r="D122" s="27" t="s">
        <v>85</v>
      </c>
      <c r="E122" s="2" t="s">
        <v>21</v>
      </c>
      <c r="F122" s="2" t="s">
        <v>129</v>
      </c>
    </row>
    <row r="123" spans="1:6" ht="110.25" x14ac:dyDescent="0.25">
      <c r="A123" s="31">
        <f>+'Key Dates'!$B$8</f>
        <v>45601</v>
      </c>
      <c r="B123" s="36">
        <f>+'Key Dates'!$B$8+1</f>
        <v>45602</v>
      </c>
      <c r="C123" s="40" t="s">
        <v>213</v>
      </c>
      <c r="D123" s="27" t="s">
        <v>85</v>
      </c>
      <c r="E123" s="2" t="s">
        <v>22</v>
      </c>
      <c r="F123" s="2" t="s">
        <v>129</v>
      </c>
    </row>
    <row r="124" spans="1:6" ht="110.25" x14ac:dyDescent="0.25">
      <c r="A124" s="31">
        <f>+'Key Dates'!$B$8</f>
        <v>45601</v>
      </c>
      <c r="B124" s="36">
        <f>+'Key Dates'!$B$8+1</f>
        <v>45602</v>
      </c>
      <c r="C124" s="40" t="s">
        <v>213</v>
      </c>
      <c r="D124" s="27" t="s">
        <v>85</v>
      </c>
      <c r="E124" s="2" t="s">
        <v>23</v>
      </c>
      <c r="F124" s="2" t="s">
        <v>129</v>
      </c>
    </row>
    <row r="125" spans="1:6" ht="110.25" x14ac:dyDescent="0.25">
      <c r="A125" s="31">
        <f>+'Key Dates'!$B$8</f>
        <v>45601</v>
      </c>
      <c r="B125" s="36">
        <f>+'Key Dates'!$B$8+1</f>
        <v>45602</v>
      </c>
      <c r="C125" s="40" t="s">
        <v>213</v>
      </c>
      <c r="D125" s="27" t="s">
        <v>85</v>
      </c>
      <c r="E125" s="2" t="s">
        <v>46</v>
      </c>
      <c r="F125" s="2" t="s">
        <v>129</v>
      </c>
    </row>
    <row r="126" spans="1:6" ht="157.5" x14ac:dyDescent="0.25">
      <c r="A126" s="31">
        <f>+'Key Dates'!$B$8</f>
        <v>45601</v>
      </c>
      <c r="B126" s="36">
        <f>+'Key Dates'!$B$8+1</f>
        <v>45602</v>
      </c>
      <c r="C126" s="40" t="s">
        <v>224</v>
      </c>
      <c r="D126" s="27" t="s">
        <v>91</v>
      </c>
      <c r="E126" s="2" t="s">
        <v>17</v>
      </c>
      <c r="F126" s="2" t="s">
        <v>33</v>
      </c>
    </row>
    <row r="127" spans="1:6" ht="157.5" x14ac:dyDescent="0.25">
      <c r="A127" s="31">
        <f>+'Key Dates'!$B$8</f>
        <v>45601</v>
      </c>
      <c r="B127" s="36">
        <f>+'Key Dates'!$B$8+1</f>
        <v>45602</v>
      </c>
      <c r="C127" s="40" t="s">
        <v>224</v>
      </c>
      <c r="D127" s="27" t="s">
        <v>91</v>
      </c>
      <c r="E127" s="2" t="s">
        <v>26</v>
      </c>
      <c r="F127" s="2" t="s">
        <v>33</v>
      </c>
    </row>
    <row r="128" spans="1:6" ht="157.5" x14ac:dyDescent="0.25">
      <c r="A128" s="31">
        <f>+'Key Dates'!$B$8</f>
        <v>45601</v>
      </c>
      <c r="B128" s="36">
        <f>+'Key Dates'!$B$8+1</f>
        <v>45602</v>
      </c>
      <c r="C128" s="40" t="s">
        <v>224</v>
      </c>
      <c r="D128" s="27" t="s">
        <v>91</v>
      </c>
      <c r="E128" s="2" t="s">
        <v>57</v>
      </c>
      <c r="F128" s="2" t="s">
        <v>33</v>
      </c>
    </row>
    <row r="129" spans="1:6" ht="157.5" x14ac:dyDescent="0.25">
      <c r="A129" s="31">
        <f>+'Key Dates'!$B$8</f>
        <v>45601</v>
      </c>
      <c r="B129" s="36">
        <f>+'Key Dates'!$B$8+1</f>
        <v>45602</v>
      </c>
      <c r="C129" s="40" t="s">
        <v>224</v>
      </c>
      <c r="D129" s="27" t="s">
        <v>91</v>
      </c>
      <c r="E129" s="2" t="s">
        <v>49</v>
      </c>
      <c r="F129" s="2" t="s">
        <v>33</v>
      </c>
    </row>
    <row r="130" spans="1:6" ht="157.5" x14ac:dyDescent="0.25">
      <c r="A130" s="31">
        <f>+'Key Dates'!$B$8</f>
        <v>45601</v>
      </c>
      <c r="B130" s="36">
        <f>+'Key Dates'!$B$8+1</f>
        <v>45602</v>
      </c>
      <c r="C130" s="40" t="s">
        <v>224</v>
      </c>
      <c r="D130" s="27" t="s">
        <v>91</v>
      </c>
      <c r="E130" s="2" t="s">
        <v>18</v>
      </c>
      <c r="F130" s="2" t="s">
        <v>33</v>
      </c>
    </row>
    <row r="131" spans="1:6" ht="47.25" x14ac:dyDescent="0.25">
      <c r="A131" s="31">
        <f>+'Key Dates'!$B$8</f>
        <v>45601</v>
      </c>
      <c r="B131" s="36">
        <f>+'Key Dates'!$B$8+1</f>
        <v>45602</v>
      </c>
      <c r="C131" s="40" t="s">
        <v>214</v>
      </c>
      <c r="D131" s="27" t="s">
        <v>76</v>
      </c>
      <c r="E131" s="2" t="s">
        <v>17</v>
      </c>
      <c r="F131" s="2" t="s">
        <v>59</v>
      </c>
    </row>
    <row r="132" spans="1:6" ht="47.25" x14ac:dyDescent="0.25">
      <c r="A132" s="31">
        <f>+'Key Dates'!$B$8</f>
        <v>45601</v>
      </c>
      <c r="B132" s="36">
        <f>+'Key Dates'!$B$8+1</f>
        <v>45602</v>
      </c>
      <c r="C132" s="40" t="s">
        <v>214</v>
      </c>
      <c r="D132" s="27" t="s">
        <v>76</v>
      </c>
      <c r="E132" s="2" t="s">
        <v>18</v>
      </c>
      <c r="F132" s="2" t="s">
        <v>59</v>
      </c>
    </row>
    <row r="133" spans="1:6" ht="47.25" x14ac:dyDescent="0.25">
      <c r="A133" s="31">
        <f>+'Key Dates'!$B$8</f>
        <v>45601</v>
      </c>
      <c r="B133" s="36">
        <f>+'Key Dates'!$B$8+1</f>
        <v>45602</v>
      </c>
      <c r="C133" s="40" t="s">
        <v>214</v>
      </c>
      <c r="D133" s="27" t="s">
        <v>76</v>
      </c>
      <c r="E133" s="2" t="s">
        <v>19</v>
      </c>
      <c r="F133" s="2" t="s">
        <v>59</v>
      </c>
    </row>
    <row r="134" spans="1:6" ht="47.25" x14ac:dyDescent="0.25">
      <c r="A134" s="31">
        <f>+'Key Dates'!$B$8</f>
        <v>45601</v>
      </c>
      <c r="B134" s="36">
        <f>+'Key Dates'!$B$8+1</f>
        <v>45602</v>
      </c>
      <c r="C134" s="40" t="s">
        <v>214</v>
      </c>
      <c r="D134" s="27" t="s">
        <v>76</v>
      </c>
      <c r="E134" s="2" t="s">
        <v>20</v>
      </c>
      <c r="F134" s="2" t="s">
        <v>59</v>
      </c>
    </row>
    <row r="135" spans="1:6" ht="47.25" x14ac:dyDescent="0.25">
      <c r="A135" s="31">
        <f>+'Key Dates'!$B$8</f>
        <v>45601</v>
      </c>
      <c r="B135" s="36">
        <f>+'Key Dates'!$B$8+1</f>
        <v>45602</v>
      </c>
      <c r="C135" s="40" t="s">
        <v>214</v>
      </c>
      <c r="D135" s="27" t="s">
        <v>76</v>
      </c>
      <c r="E135" s="2" t="s">
        <v>29</v>
      </c>
      <c r="F135" s="2" t="s">
        <v>59</v>
      </c>
    </row>
    <row r="136" spans="1:6" ht="47.25" x14ac:dyDescent="0.25">
      <c r="A136" s="31">
        <f>+'Key Dates'!$B$8</f>
        <v>45601</v>
      </c>
      <c r="B136" s="36">
        <f>+'Key Dates'!$B$8+1</f>
        <v>45602</v>
      </c>
      <c r="C136" s="40" t="s">
        <v>214</v>
      </c>
      <c r="D136" s="27" t="s">
        <v>76</v>
      </c>
      <c r="E136" s="2" t="s">
        <v>21</v>
      </c>
      <c r="F136" s="2" t="s">
        <v>59</v>
      </c>
    </row>
    <row r="137" spans="1:6" ht="78.75" x14ac:dyDescent="0.25">
      <c r="A137" s="31">
        <f>+'Key Dates'!$B$8+1</f>
        <v>45602</v>
      </c>
      <c r="B137" s="31">
        <f>+'Key Dates'!$B$8+42</f>
        <v>45643</v>
      </c>
      <c r="C137" s="40" t="s">
        <v>215</v>
      </c>
      <c r="D137" s="27">
        <v>201.17099999999999</v>
      </c>
      <c r="E137" s="2" t="s">
        <v>17</v>
      </c>
      <c r="F137" s="2" t="s">
        <v>130</v>
      </c>
    </row>
    <row r="138" spans="1:6" ht="78.75" x14ac:dyDescent="0.25">
      <c r="A138" s="31">
        <f>+'Key Dates'!$B$8+1</f>
        <v>45602</v>
      </c>
      <c r="B138" s="31">
        <f>+'Key Dates'!$B$8+42</f>
        <v>45643</v>
      </c>
      <c r="C138" s="40" t="s">
        <v>215</v>
      </c>
      <c r="D138" s="27">
        <v>201.17099999999999</v>
      </c>
      <c r="E138" s="2" t="s">
        <v>18</v>
      </c>
      <c r="F138" s="2" t="s">
        <v>130</v>
      </c>
    </row>
    <row r="139" spans="1:6" ht="47.25" x14ac:dyDescent="0.25">
      <c r="A139" s="31">
        <f>+'Key Dates'!$B$8+1</f>
        <v>45602</v>
      </c>
      <c r="B139" s="31">
        <f>+'Key Dates'!$B$8+42</f>
        <v>45643</v>
      </c>
      <c r="C139" s="40" t="s">
        <v>225</v>
      </c>
      <c r="D139" s="27" t="s">
        <v>77</v>
      </c>
      <c r="E139" s="2" t="s">
        <v>17</v>
      </c>
      <c r="F139" s="2" t="s">
        <v>130</v>
      </c>
    </row>
    <row r="140" spans="1:6" ht="47.25" x14ac:dyDescent="0.25">
      <c r="A140" s="31">
        <f>+'Key Dates'!$B$8+1</f>
        <v>45602</v>
      </c>
      <c r="B140" s="31">
        <f>+'Key Dates'!$B$8+42</f>
        <v>45643</v>
      </c>
      <c r="C140" s="40" t="s">
        <v>225</v>
      </c>
      <c r="D140" s="27" t="s">
        <v>77</v>
      </c>
      <c r="E140" s="2" t="s">
        <v>18</v>
      </c>
      <c r="F140" s="2" t="s">
        <v>130</v>
      </c>
    </row>
    <row r="141" spans="1:6" ht="63" x14ac:dyDescent="0.25">
      <c r="A141" s="31">
        <f>+'Key Dates'!$B$8+1</f>
        <v>45602</v>
      </c>
      <c r="B141" s="31">
        <f>+'Key Dates'!$B$8+42</f>
        <v>45643</v>
      </c>
      <c r="C141" s="40" t="s">
        <v>216</v>
      </c>
      <c r="D141" s="27" t="s">
        <v>92</v>
      </c>
      <c r="E141" s="2" t="s">
        <v>17</v>
      </c>
      <c r="F141" s="2" t="s">
        <v>33</v>
      </c>
    </row>
    <row r="142" spans="1:6" ht="63" x14ac:dyDescent="0.25">
      <c r="A142" s="31">
        <f>+'Key Dates'!$B$8+1</f>
        <v>45602</v>
      </c>
      <c r="B142" s="31">
        <f>+'Key Dates'!$B$8+42</f>
        <v>45643</v>
      </c>
      <c r="C142" s="40" t="s">
        <v>216</v>
      </c>
      <c r="D142" s="27" t="s">
        <v>92</v>
      </c>
      <c r="E142" s="2" t="s">
        <v>18</v>
      </c>
      <c r="F142" s="2" t="s">
        <v>33</v>
      </c>
    </row>
    <row r="143" spans="1:6" ht="47.25" x14ac:dyDescent="0.25">
      <c r="A143" s="31">
        <f>+'Key Dates'!$B$8+2</f>
        <v>45603</v>
      </c>
      <c r="B143" s="31">
        <f>+'Key Dates'!$B$8+2</f>
        <v>45603</v>
      </c>
      <c r="C143" s="40" t="s">
        <v>226</v>
      </c>
      <c r="D143" s="27" t="s">
        <v>76</v>
      </c>
      <c r="E143" s="2" t="s">
        <v>17</v>
      </c>
      <c r="F143" s="2" t="s">
        <v>33</v>
      </c>
    </row>
    <row r="144" spans="1:6" ht="47.25" x14ac:dyDescent="0.25">
      <c r="A144" s="31">
        <f>+'Key Dates'!$B$8+2</f>
        <v>45603</v>
      </c>
      <c r="B144" s="31">
        <f>+'Key Dates'!$B$8+2</f>
        <v>45603</v>
      </c>
      <c r="C144" s="40" t="s">
        <v>226</v>
      </c>
      <c r="D144" s="27" t="s">
        <v>76</v>
      </c>
      <c r="E144" s="2" t="s">
        <v>18</v>
      </c>
      <c r="F144" s="2" t="s">
        <v>33</v>
      </c>
    </row>
    <row r="145" spans="1:6" ht="47.25" x14ac:dyDescent="0.25">
      <c r="A145" s="31">
        <f>+'Key Dates'!$B$8+2</f>
        <v>45603</v>
      </c>
      <c r="B145" s="31">
        <f>+'Key Dates'!$B$8+2</f>
        <v>45603</v>
      </c>
      <c r="C145" s="40" t="s">
        <v>226</v>
      </c>
      <c r="D145" s="27" t="s">
        <v>76</v>
      </c>
      <c r="E145" s="2" t="s">
        <v>19</v>
      </c>
      <c r="F145" s="2" t="s">
        <v>33</v>
      </c>
    </row>
    <row r="146" spans="1:6" ht="47.25" x14ac:dyDescent="0.25">
      <c r="A146" s="31">
        <f>+'Key Dates'!$B$8+2</f>
        <v>45603</v>
      </c>
      <c r="B146" s="31">
        <f>+'Key Dates'!$B$8+2</f>
        <v>45603</v>
      </c>
      <c r="C146" s="40" t="s">
        <v>226</v>
      </c>
      <c r="D146" s="27" t="s">
        <v>76</v>
      </c>
      <c r="E146" s="2" t="s">
        <v>20</v>
      </c>
      <c r="F146" s="2" t="s">
        <v>33</v>
      </c>
    </row>
    <row r="147" spans="1:6" ht="47.25" x14ac:dyDescent="0.25">
      <c r="A147" s="31">
        <f>+'Key Dates'!$B$8+2</f>
        <v>45603</v>
      </c>
      <c r="B147" s="31">
        <f>+'Key Dates'!$B$8+2</f>
        <v>45603</v>
      </c>
      <c r="C147" s="40" t="s">
        <v>226</v>
      </c>
      <c r="D147" s="27" t="s">
        <v>76</v>
      </c>
      <c r="E147" s="2" t="s">
        <v>29</v>
      </c>
      <c r="F147" s="2" t="s">
        <v>33</v>
      </c>
    </row>
    <row r="148" spans="1:6" ht="47.25" x14ac:dyDescent="0.25">
      <c r="A148" s="31">
        <f>+'Key Dates'!$B$8+2</f>
        <v>45603</v>
      </c>
      <c r="B148" s="31">
        <f>+'Key Dates'!$B$8+2</f>
        <v>45603</v>
      </c>
      <c r="C148" s="40" t="s">
        <v>226</v>
      </c>
      <c r="D148" s="27" t="s">
        <v>76</v>
      </c>
      <c r="E148" s="2" t="s">
        <v>21</v>
      </c>
      <c r="F148" s="2" t="s">
        <v>33</v>
      </c>
    </row>
    <row r="149" spans="1:6" ht="141.75" x14ac:dyDescent="0.25">
      <c r="A149" s="31">
        <f>+'Key Dates'!$B$8+3</f>
        <v>45604</v>
      </c>
      <c r="B149" s="31">
        <f>+'Key Dates'!$B$8+8</f>
        <v>45609</v>
      </c>
      <c r="C149" s="40" t="s">
        <v>393</v>
      </c>
      <c r="D149" s="27" t="s">
        <v>392</v>
      </c>
      <c r="E149" s="2" t="s">
        <v>17</v>
      </c>
      <c r="F149" s="2" t="s">
        <v>33</v>
      </c>
    </row>
    <row r="150" spans="1:6" ht="141.75" x14ac:dyDescent="0.25">
      <c r="A150" s="31">
        <f>+'Key Dates'!$B$8+3</f>
        <v>45604</v>
      </c>
      <c r="B150" s="31">
        <f>+'Key Dates'!$B$8+8</f>
        <v>45609</v>
      </c>
      <c r="C150" s="40" t="s">
        <v>393</v>
      </c>
      <c r="D150" s="27" t="s">
        <v>392</v>
      </c>
      <c r="E150" s="2" t="s">
        <v>26</v>
      </c>
      <c r="F150" s="2" t="s">
        <v>33</v>
      </c>
    </row>
    <row r="151" spans="1:6" ht="141.75" x14ac:dyDescent="0.25">
      <c r="A151" s="31">
        <f>+'Key Dates'!$B$8+3</f>
        <v>45604</v>
      </c>
      <c r="B151" s="31">
        <f>+'Key Dates'!$B$8+8</f>
        <v>45609</v>
      </c>
      <c r="C151" s="40" t="s">
        <v>393</v>
      </c>
      <c r="D151" s="27" t="s">
        <v>392</v>
      </c>
      <c r="E151" s="2" t="s">
        <v>57</v>
      </c>
      <c r="F151" s="2" t="s">
        <v>33</v>
      </c>
    </row>
    <row r="152" spans="1:6" ht="141.75" x14ac:dyDescent="0.25">
      <c r="A152" s="31">
        <f>+'Key Dates'!$B$8+3</f>
        <v>45604</v>
      </c>
      <c r="B152" s="31">
        <f>+'Key Dates'!$B$8+8</f>
        <v>45609</v>
      </c>
      <c r="C152" s="40" t="s">
        <v>393</v>
      </c>
      <c r="D152" s="27" t="s">
        <v>392</v>
      </c>
      <c r="E152" s="2" t="s">
        <v>49</v>
      </c>
      <c r="F152" s="2" t="s">
        <v>33</v>
      </c>
    </row>
    <row r="153" spans="1:6" ht="141.75" x14ac:dyDescent="0.25">
      <c r="A153" s="31">
        <f>+'Key Dates'!$B$8+3</f>
        <v>45604</v>
      </c>
      <c r="B153" s="31">
        <f>+'Key Dates'!$B$8+8</f>
        <v>45609</v>
      </c>
      <c r="C153" s="40" t="s">
        <v>393</v>
      </c>
      <c r="D153" s="27" t="s">
        <v>392</v>
      </c>
      <c r="E153" s="2" t="s">
        <v>18</v>
      </c>
      <c r="F153" s="2" t="s">
        <v>33</v>
      </c>
    </row>
    <row r="154" spans="1:6" ht="141.75" x14ac:dyDescent="0.25">
      <c r="A154" s="31">
        <f>+'Key Dates'!$B$8+3</f>
        <v>45604</v>
      </c>
      <c r="B154" s="31">
        <f>+'Key Dates'!$B$8+8</f>
        <v>45609</v>
      </c>
      <c r="C154" s="40" t="s">
        <v>393</v>
      </c>
      <c r="D154" s="27" t="s">
        <v>392</v>
      </c>
      <c r="E154" s="2" t="s">
        <v>386</v>
      </c>
      <c r="F154" s="2" t="s">
        <v>33</v>
      </c>
    </row>
    <row r="155" spans="1:6" ht="110.25" x14ac:dyDescent="0.25">
      <c r="A155" s="31">
        <f>+'Key Dates'!$B$8+3</f>
        <v>45604</v>
      </c>
      <c r="B155" s="31">
        <f>+'Key Dates'!$B$8+8</f>
        <v>45609</v>
      </c>
      <c r="C155" s="40" t="s">
        <v>227</v>
      </c>
      <c r="D155" s="27" t="s">
        <v>93</v>
      </c>
      <c r="E155" s="2" t="s">
        <v>17</v>
      </c>
      <c r="F155" s="2" t="s">
        <v>33</v>
      </c>
    </row>
    <row r="156" spans="1:6" ht="110.25" x14ac:dyDescent="0.25">
      <c r="A156" s="31">
        <f>+'Key Dates'!$B$8+3</f>
        <v>45604</v>
      </c>
      <c r="B156" s="31">
        <f>+'Key Dates'!$B$8+8</f>
        <v>45609</v>
      </c>
      <c r="C156" s="40" t="s">
        <v>227</v>
      </c>
      <c r="D156" s="27" t="s">
        <v>93</v>
      </c>
      <c r="E156" s="2" t="s">
        <v>18</v>
      </c>
      <c r="F156" s="2" t="s">
        <v>33</v>
      </c>
    </row>
    <row r="157" spans="1:6" ht="110.25" x14ac:dyDescent="0.25">
      <c r="A157" s="31">
        <f>+'Key Dates'!$B$8+3</f>
        <v>45604</v>
      </c>
      <c r="B157" s="31">
        <f>+'Key Dates'!$B$8+8</f>
        <v>45609</v>
      </c>
      <c r="C157" s="40" t="s">
        <v>227</v>
      </c>
      <c r="D157" s="27" t="s">
        <v>93</v>
      </c>
      <c r="E157" s="2" t="s">
        <v>386</v>
      </c>
      <c r="F157" s="2" t="s">
        <v>33</v>
      </c>
    </row>
    <row r="158" spans="1:6" ht="315" x14ac:dyDescent="0.25">
      <c r="A158" s="31">
        <f>+'Key Dates'!$B$8+3</f>
        <v>45604</v>
      </c>
      <c r="B158" s="31">
        <f>+'Key Dates'!$B$8+8</f>
        <v>45609</v>
      </c>
      <c r="C158" s="40" t="s">
        <v>314</v>
      </c>
      <c r="D158" s="27" t="s">
        <v>94</v>
      </c>
      <c r="E158" s="2" t="s">
        <v>17</v>
      </c>
      <c r="F158" s="2" t="s">
        <v>131</v>
      </c>
    </row>
    <row r="159" spans="1:6" ht="315" x14ac:dyDescent="0.25">
      <c r="A159" s="31">
        <f>+'Key Dates'!$B$8+3</f>
        <v>45604</v>
      </c>
      <c r="B159" s="31">
        <f>+'Key Dates'!$B$8+8</f>
        <v>45609</v>
      </c>
      <c r="C159" s="40" t="s">
        <v>314</v>
      </c>
      <c r="D159" s="27" t="s">
        <v>94</v>
      </c>
      <c r="E159" s="2" t="s">
        <v>57</v>
      </c>
      <c r="F159" s="2" t="s">
        <v>131</v>
      </c>
    </row>
    <row r="160" spans="1:6" ht="315" x14ac:dyDescent="0.25">
      <c r="A160" s="31">
        <f>+'Key Dates'!$B$8+3</f>
        <v>45604</v>
      </c>
      <c r="B160" s="31">
        <f>+'Key Dates'!$B$8+8</f>
        <v>45609</v>
      </c>
      <c r="C160" s="40" t="s">
        <v>314</v>
      </c>
      <c r="D160" s="27" t="s">
        <v>94</v>
      </c>
      <c r="E160" s="2" t="s">
        <v>49</v>
      </c>
      <c r="F160" s="2" t="s">
        <v>131</v>
      </c>
    </row>
    <row r="161" spans="1:6" ht="315" x14ac:dyDescent="0.25">
      <c r="A161" s="31">
        <f>+'Key Dates'!$B$8+3</f>
        <v>45604</v>
      </c>
      <c r="B161" s="31">
        <f>+'Key Dates'!$B$8+8</f>
        <v>45609</v>
      </c>
      <c r="C161" s="40" t="s">
        <v>314</v>
      </c>
      <c r="D161" s="27" t="s">
        <v>94</v>
      </c>
      <c r="E161" s="2" t="s">
        <v>18</v>
      </c>
      <c r="F161" s="2" t="s">
        <v>131</v>
      </c>
    </row>
    <row r="162" spans="1:6" ht="315" x14ac:dyDescent="0.25">
      <c r="A162" s="31">
        <f>+'Key Dates'!$B$8+3</f>
        <v>45604</v>
      </c>
      <c r="B162" s="31">
        <f>+'Key Dates'!$B$8+8</f>
        <v>45609</v>
      </c>
      <c r="C162" s="40" t="s">
        <v>314</v>
      </c>
      <c r="D162" s="27" t="s">
        <v>94</v>
      </c>
      <c r="E162" s="2" t="s">
        <v>19</v>
      </c>
      <c r="F162" s="2" t="s">
        <v>131</v>
      </c>
    </row>
    <row r="163" spans="1:6" ht="315" x14ac:dyDescent="0.25">
      <c r="A163" s="31">
        <f>+'Key Dates'!$B$8+3</f>
        <v>45604</v>
      </c>
      <c r="B163" s="31">
        <f>+'Key Dates'!$B$8+8</f>
        <v>45609</v>
      </c>
      <c r="C163" s="40" t="s">
        <v>314</v>
      </c>
      <c r="D163" s="27" t="s">
        <v>94</v>
      </c>
      <c r="E163" s="2" t="s">
        <v>20</v>
      </c>
      <c r="F163" s="2" t="s">
        <v>131</v>
      </c>
    </row>
    <row r="164" spans="1:6" s="29" customFormat="1" ht="315" x14ac:dyDescent="0.25">
      <c r="A164" s="31">
        <f>+'Key Dates'!$B$8+3</f>
        <v>45604</v>
      </c>
      <c r="B164" s="31">
        <f>+'Key Dates'!$B$8+8</f>
        <v>45609</v>
      </c>
      <c r="C164" s="40" t="s">
        <v>314</v>
      </c>
      <c r="D164" s="27" t="s">
        <v>94</v>
      </c>
      <c r="E164" s="2" t="s">
        <v>29</v>
      </c>
      <c r="F164" s="2" t="s">
        <v>131</v>
      </c>
    </row>
    <row r="165" spans="1:6" s="29" customFormat="1" ht="315" x14ac:dyDescent="0.25">
      <c r="A165" s="31">
        <f>+'Key Dates'!$B$8+3</f>
        <v>45604</v>
      </c>
      <c r="B165" s="31">
        <f>+'Key Dates'!$B$8+8</f>
        <v>45609</v>
      </c>
      <c r="C165" s="40" t="s">
        <v>314</v>
      </c>
      <c r="D165" s="27" t="s">
        <v>94</v>
      </c>
      <c r="E165" s="2" t="s">
        <v>21</v>
      </c>
      <c r="F165" s="2" t="s">
        <v>131</v>
      </c>
    </row>
    <row r="166" spans="1:6" ht="76.5" x14ac:dyDescent="0.25">
      <c r="A166" s="31">
        <f>+'Key Dates'!$B$8+3</f>
        <v>45604</v>
      </c>
      <c r="B166" s="31">
        <f>+'Key Dates'!$B$8+10</f>
        <v>45611</v>
      </c>
      <c r="C166" s="40" t="s">
        <v>228</v>
      </c>
      <c r="D166" s="27" t="s">
        <v>95</v>
      </c>
      <c r="E166" s="2" t="s">
        <v>17</v>
      </c>
      <c r="F166" s="2" t="s">
        <v>33</v>
      </c>
    </row>
    <row r="167" spans="1:6" ht="76.5" x14ac:dyDescent="0.25">
      <c r="A167" s="31">
        <f>+'Key Dates'!$B$8+3</f>
        <v>45604</v>
      </c>
      <c r="B167" s="31">
        <f>+'Key Dates'!$B$8+10</f>
        <v>45611</v>
      </c>
      <c r="C167" s="40" t="s">
        <v>228</v>
      </c>
      <c r="D167" s="27" t="s">
        <v>95</v>
      </c>
      <c r="E167" s="2" t="s">
        <v>18</v>
      </c>
      <c r="F167" s="2" t="s">
        <v>33</v>
      </c>
    </row>
    <row r="168" spans="1:6" ht="76.5" x14ac:dyDescent="0.25">
      <c r="A168" s="31">
        <f>+'Key Dates'!$B$8+3</f>
        <v>45604</v>
      </c>
      <c r="B168" s="31">
        <f>+'Key Dates'!$B$8+10</f>
        <v>45611</v>
      </c>
      <c r="C168" s="40" t="s">
        <v>228</v>
      </c>
      <c r="D168" s="27" t="s">
        <v>95</v>
      </c>
      <c r="E168" s="2" t="s">
        <v>19</v>
      </c>
      <c r="F168" s="2" t="s">
        <v>33</v>
      </c>
    </row>
    <row r="169" spans="1:6" ht="76.5" x14ac:dyDescent="0.25">
      <c r="A169" s="31">
        <f>+'Key Dates'!$B$8+3</f>
        <v>45604</v>
      </c>
      <c r="B169" s="31">
        <f>+'Key Dates'!$B$8+10</f>
        <v>45611</v>
      </c>
      <c r="C169" s="40" t="s">
        <v>228</v>
      </c>
      <c r="D169" s="27" t="s">
        <v>95</v>
      </c>
      <c r="E169" s="2" t="s">
        <v>20</v>
      </c>
      <c r="F169" s="2" t="s">
        <v>33</v>
      </c>
    </row>
    <row r="170" spans="1:6" ht="76.5" x14ac:dyDescent="0.25">
      <c r="A170" s="31">
        <f>+'Key Dates'!$B$8+3</f>
        <v>45604</v>
      </c>
      <c r="B170" s="31">
        <f>+'Key Dates'!$B$8+10</f>
        <v>45611</v>
      </c>
      <c r="C170" s="40" t="s">
        <v>228</v>
      </c>
      <c r="D170" s="27" t="s">
        <v>95</v>
      </c>
      <c r="E170" s="2" t="s">
        <v>21</v>
      </c>
      <c r="F170" s="2" t="s">
        <v>33</v>
      </c>
    </row>
    <row r="171" spans="1:6" ht="76.5" x14ac:dyDescent="0.25">
      <c r="A171" s="31">
        <f>+'Key Dates'!$B$8+3</f>
        <v>45604</v>
      </c>
      <c r="B171" s="31">
        <f>+'Key Dates'!$B$8+10</f>
        <v>45611</v>
      </c>
      <c r="C171" s="40" t="s">
        <v>228</v>
      </c>
      <c r="D171" s="27" t="s">
        <v>95</v>
      </c>
      <c r="E171" s="2" t="s">
        <v>22</v>
      </c>
      <c r="F171" s="2" t="s">
        <v>33</v>
      </c>
    </row>
    <row r="172" spans="1:6" ht="76.5" x14ac:dyDescent="0.25">
      <c r="A172" s="31">
        <f>+'Key Dates'!$B$8+3</f>
        <v>45604</v>
      </c>
      <c r="B172" s="31">
        <f>+'Key Dates'!$B$8+10</f>
        <v>45611</v>
      </c>
      <c r="C172" s="40" t="s">
        <v>228</v>
      </c>
      <c r="D172" s="27" t="s">
        <v>95</v>
      </c>
      <c r="E172" s="2" t="s">
        <v>23</v>
      </c>
      <c r="F172" s="2" t="s">
        <v>33</v>
      </c>
    </row>
    <row r="173" spans="1:6" ht="76.5" x14ac:dyDescent="0.25">
      <c r="A173" s="31">
        <f>+'Key Dates'!$B$8+3</f>
        <v>45604</v>
      </c>
      <c r="B173" s="31">
        <f>+'Key Dates'!$B$8+10</f>
        <v>45611</v>
      </c>
      <c r="C173" s="40" t="s">
        <v>228</v>
      </c>
      <c r="D173" s="27" t="s">
        <v>95</v>
      </c>
      <c r="E173" s="2" t="s">
        <v>46</v>
      </c>
      <c r="F173" s="2" t="s">
        <v>33</v>
      </c>
    </row>
    <row r="174" spans="1:6" ht="63" x14ac:dyDescent="0.25">
      <c r="A174" s="31">
        <f>+'Key Dates'!$B$8+3</f>
        <v>45604</v>
      </c>
      <c r="B174" s="31">
        <f>+'Key Dates'!$B$8+9</f>
        <v>45610</v>
      </c>
      <c r="C174" s="40" t="s">
        <v>229</v>
      </c>
      <c r="D174" s="27" t="s">
        <v>96</v>
      </c>
      <c r="E174" s="2" t="s">
        <v>17</v>
      </c>
      <c r="F174" s="2" t="s">
        <v>131</v>
      </c>
    </row>
    <row r="175" spans="1:6" ht="63" x14ac:dyDescent="0.25">
      <c r="A175" s="31">
        <f>+'Key Dates'!$B$8+3</f>
        <v>45604</v>
      </c>
      <c r="B175" s="31">
        <f>+'Key Dates'!$B$8+9</f>
        <v>45610</v>
      </c>
      <c r="C175" s="40" t="s">
        <v>229</v>
      </c>
      <c r="D175" s="27" t="s">
        <v>96</v>
      </c>
      <c r="E175" s="2" t="s">
        <v>57</v>
      </c>
      <c r="F175" s="2" t="s">
        <v>131</v>
      </c>
    </row>
    <row r="176" spans="1:6" ht="63" x14ac:dyDescent="0.25">
      <c r="A176" s="31">
        <f>+'Key Dates'!$B$8+3</f>
        <v>45604</v>
      </c>
      <c r="B176" s="31">
        <f>+'Key Dates'!$B$8+9</f>
        <v>45610</v>
      </c>
      <c r="C176" s="40" t="s">
        <v>229</v>
      </c>
      <c r="D176" s="27" t="s">
        <v>96</v>
      </c>
      <c r="E176" s="2" t="s">
        <v>49</v>
      </c>
      <c r="F176" s="2" t="s">
        <v>131</v>
      </c>
    </row>
    <row r="177" spans="1:6" ht="63" x14ac:dyDescent="0.25">
      <c r="A177" s="31">
        <f>+'Key Dates'!$B$8+3</f>
        <v>45604</v>
      </c>
      <c r="B177" s="31">
        <f>+'Key Dates'!$B$8+9</f>
        <v>45610</v>
      </c>
      <c r="C177" s="40" t="s">
        <v>229</v>
      </c>
      <c r="D177" s="27" t="s">
        <v>96</v>
      </c>
      <c r="E177" s="2" t="s">
        <v>18</v>
      </c>
      <c r="F177" s="2" t="s">
        <v>131</v>
      </c>
    </row>
    <row r="178" spans="1:6" ht="63" x14ac:dyDescent="0.25">
      <c r="A178" s="31">
        <f>+'Key Dates'!$B$8+3</f>
        <v>45604</v>
      </c>
      <c r="B178" s="31">
        <f>+'Key Dates'!$B$8+9</f>
        <v>45610</v>
      </c>
      <c r="C178" s="40" t="s">
        <v>229</v>
      </c>
      <c r="D178" s="27" t="s">
        <v>96</v>
      </c>
      <c r="E178" s="2" t="s">
        <v>19</v>
      </c>
      <c r="F178" s="2" t="s">
        <v>131</v>
      </c>
    </row>
    <row r="179" spans="1:6" ht="63" x14ac:dyDescent="0.25">
      <c r="A179" s="31">
        <f>+'Key Dates'!$B$8+3</f>
        <v>45604</v>
      </c>
      <c r="B179" s="31">
        <f>+'Key Dates'!$B$8+9</f>
        <v>45610</v>
      </c>
      <c r="C179" s="40" t="s">
        <v>229</v>
      </c>
      <c r="D179" s="27" t="s">
        <v>96</v>
      </c>
      <c r="E179" s="2" t="s">
        <v>20</v>
      </c>
      <c r="F179" s="2" t="s">
        <v>131</v>
      </c>
    </row>
    <row r="180" spans="1:6" ht="63" x14ac:dyDescent="0.25">
      <c r="A180" s="31">
        <f>+'Key Dates'!$B$8+3</f>
        <v>45604</v>
      </c>
      <c r="B180" s="31">
        <f>+'Key Dates'!$B$8+9</f>
        <v>45610</v>
      </c>
      <c r="C180" s="40" t="s">
        <v>229</v>
      </c>
      <c r="D180" s="27" t="s">
        <v>96</v>
      </c>
      <c r="E180" s="2" t="s">
        <v>29</v>
      </c>
      <c r="F180" s="2" t="s">
        <v>131</v>
      </c>
    </row>
    <row r="181" spans="1:6" ht="63" x14ac:dyDescent="0.25">
      <c r="A181" s="31">
        <f>+'Key Dates'!$B$8+3</f>
        <v>45604</v>
      </c>
      <c r="B181" s="31">
        <f>+'Key Dates'!$B$8+9</f>
        <v>45610</v>
      </c>
      <c r="C181" s="40" t="s">
        <v>229</v>
      </c>
      <c r="D181" s="27" t="s">
        <v>96</v>
      </c>
      <c r="E181" s="2" t="s">
        <v>21</v>
      </c>
      <c r="F181" s="2" t="s">
        <v>131</v>
      </c>
    </row>
    <row r="182" spans="1:6" ht="141.75" x14ac:dyDescent="0.25">
      <c r="A182" s="31">
        <f>+'Key Dates'!$B$8+3</f>
        <v>45604</v>
      </c>
      <c r="B182" s="31">
        <f>+'Key Dates'!$B$8+10</f>
        <v>45611</v>
      </c>
      <c r="C182" s="42" t="s">
        <v>341</v>
      </c>
      <c r="D182" s="27" t="s">
        <v>97</v>
      </c>
      <c r="E182" s="2" t="s">
        <v>17</v>
      </c>
      <c r="F182" s="2" t="s">
        <v>33</v>
      </c>
    </row>
    <row r="183" spans="1:6" ht="141.75" x14ac:dyDescent="0.25">
      <c r="A183" s="31">
        <f>+'Key Dates'!$B$8+3</f>
        <v>45604</v>
      </c>
      <c r="B183" s="31">
        <f>+'Key Dates'!$B$8+10</f>
        <v>45611</v>
      </c>
      <c r="C183" s="42" t="s">
        <v>341</v>
      </c>
      <c r="D183" s="27" t="s">
        <v>97</v>
      </c>
      <c r="E183" s="2" t="s">
        <v>26</v>
      </c>
      <c r="F183" s="2" t="s">
        <v>33</v>
      </c>
    </row>
    <row r="184" spans="1:6" ht="141.75" x14ac:dyDescent="0.25">
      <c r="A184" s="31">
        <f>+'Key Dates'!$B$8+3</f>
        <v>45604</v>
      </c>
      <c r="B184" s="31">
        <f>+'Key Dates'!$B$8+10</f>
        <v>45611</v>
      </c>
      <c r="C184" s="42" t="s">
        <v>341</v>
      </c>
      <c r="D184" s="27" t="s">
        <v>97</v>
      </c>
      <c r="E184" s="2" t="s">
        <v>49</v>
      </c>
      <c r="F184" s="2" t="s">
        <v>33</v>
      </c>
    </row>
    <row r="185" spans="1:6" ht="141.75" x14ac:dyDescent="0.25">
      <c r="A185" s="31">
        <f>+'Key Dates'!$B$8+3</f>
        <v>45604</v>
      </c>
      <c r="B185" s="31">
        <f>+'Key Dates'!$B$8+10</f>
        <v>45611</v>
      </c>
      <c r="C185" s="42" t="s">
        <v>341</v>
      </c>
      <c r="D185" s="27" t="s">
        <v>97</v>
      </c>
      <c r="E185" s="2" t="s">
        <v>18</v>
      </c>
      <c r="F185" s="2" t="s">
        <v>33</v>
      </c>
    </row>
    <row r="186" spans="1:6" ht="110.25" x14ac:dyDescent="0.25">
      <c r="A186" s="31">
        <f>+'Key Dates'!$B$8+3</f>
        <v>45604</v>
      </c>
      <c r="B186" s="31">
        <f>+'Key Dates'!$B$8+15</f>
        <v>45616</v>
      </c>
      <c r="C186" s="42" t="s">
        <v>342</v>
      </c>
      <c r="D186" s="27" t="s">
        <v>86</v>
      </c>
      <c r="E186" s="2" t="s">
        <v>17</v>
      </c>
      <c r="F186" s="2" t="s">
        <v>33</v>
      </c>
    </row>
    <row r="187" spans="1:6" ht="110.25" x14ac:dyDescent="0.25">
      <c r="A187" s="31">
        <f>+'Key Dates'!$B$8+3</f>
        <v>45604</v>
      </c>
      <c r="B187" s="31">
        <f>+'Key Dates'!$B$8+15</f>
        <v>45616</v>
      </c>
      <c r="C187" s="42" t="s">
        <v>342</v>
      </c>
      <c r="D187" s="27" t="s">
        <v>86</v>
      </c>
      <c r="E187" s="2" t="s">
        <v>26</v>
      </c>
      <c r="F187" s="2" t="s">
        <v>33</v>
      </c>
    </row>
    <row r="188" spans="1:6" ht="110.25" x14ac:dyDescent="0.25">
      <c r="A188" s="31">
        <f>+'Key Dates'!$B$8+3</f>
        <v>45604</v>
      </c>
      <c r="B188" s="31">
        <f>+'Key Dates'!$B$8+15</f>
        <v>45616</v>
      </c>
      <c r="C188" s="42" t="s">
        <v>342</v>
      </c>
      <c r="D188" s="27" t="s">
        <v>86</v>
      </c>
      <c r="E188" s="2" t="s">
        <v>49</v>
      </c>
      <c r="F188" s="2" t="s">
        <v>33</v>
      </c>
    </row>
    <row r="189" spans="1:6" ht="110.25" x14ac:dyDescent="0.25">
      <c r="A189" s="31">
        <f>+'Key Dates'!$B$8+3</f>
        <v>45604</v>
      </c>
      <c r="B189" s="31">
        <f>+'Key Dates'!$B$8+15</f>
        <v>45616</v>
      </c>
      <c r="C189" s="42" t="s">
        <v>342</v>
      </c>
      <c r="D189" s="27" t="s">
        <v>86</v>
      </c>
      <c r="E189" s="2" t="s">
        <v>18</v>
      </c>
      <c r="F189" s="2" t="s">
        <v>33</v>
      </c>
    </row>
    <row r="190" spans="1:6" ht="31.5" x14ac:dyDescent="0.25">
      <c r="A190" s="31">
        <f>+'Key Dates'!$B$17</f>
        <v>45607</v>
      </c>
      <c r="B190" s="31">
        <f>+'Key Dates'!$B$17</f>
        <v>45607</v>
      </c>
      <c r="C190" s="42" t="s">
        <v>343</v>
      </c>
      <c r="D190" s="27" t="s">
        <v>27</v>
      </c>
      <c r="E190" s="2" t="s">
        <v>28</v>
      </c>
      <c r="F190" s="2" t="s">
        <v>28</v>
      </c>
    </row>
    <row r="191" spans="1:6" ht="47.25" x14ac:dyDescent="0.25">
      <c r="A191" s="31">
        <f>+'Key Dates'!$B$8+7</f>
        <v>45608</v>
      </c>
      <c r="B191" s="31">
        <f>+'Key Dates'!$B$8+7</f>
        <v>45608</v>
      </c>
      <c r="C191" s="40" t="s">
        <v>344</v>
      </c>
      <c r="D191" s="27" t="s">
        <v>98</v>
      </c>
      <c r="E191" s="2" t="s">
        <v>17</v>
      </c>
      <c r="F191" s="2" t="s">
        <v>25</v>
      </c>
    </row>
    <row r="192" spans="1:6" ht="47.25" x14ac:dyDescent="0.25">
      <c r="A192" s="31">
        <f>+'Key Dates'!$B$8+7</f>
        <v>45608</v>
      </c>
      <c r="B192" s="31">
        <f>+'Key Dates'!$B$8+7</f>
        <v>45608</v>
      </c>
      <c r="C192" s="40" t="s">
        <v>344</v>
      </c>
      <c r="D192" s="27" t="s">
        <v>98</v>
      </c>
      <c r="E192" s="2" t="s">
        <v>26</v>
      </c>
      <c r="F192" s="2" t="s">
        <v>25</v>
      </c>
    </row>
    <row r="193" spans="1:6" ht="47.25" x14ac:dyDescent="0.25">
      <c r="A193" s="31">
        <f>+'Key Dates'!$B$8+7</f>
        <v>45608</v>
      </c>
      <c r="B193" s="31">
        <f>+'Key Dates'!$B$8+7</f>
        <v>45608</v>
      </c>
      <c r="C193" s="40" t="s">
        <v>344</v>
      </c>
      <c r="D193" s="27" t="s">
        <v>98</v>
      </c>
      <c r="E193" s="2" t="s">
        <v>49</v>
      </c>
      <c r="F193" s="2" t="s">
        <v>25</v>
      </c>
    </row>
    <row r="194" spans="1:6" ht="47.25" x14ac:dyDescent="0.25">
      <c r="A194" s="31">
        <f>+'Key Dates'!$B$8+7</f>
        <v>45608</v>
      </c>
      <c r="B194" s="31">
        <f>+'Key Dates'!$B$8+7</f>
        <v>45608</v>
      </c>
      <c r="C194" s="40" t="s">
        <v>344</v>
      </c>
      <c r="D194" s="27" t="s">
        <v>98</v>
      </c>
      <c r="E194" s="2" t="s">
        <v>18</v>
      </c>
      <c r="F194" s="2" t="s">
        <v>25</v>
      </c>
    </row>
    <row r="195" spans="1:6" ht="51" x14ac:dyDescent="0.25">
      <c r="A195" s="31">
        <f>+'Key Dates'!$B$8+7</f>
        <v>45608</v>
      </c>
      <c r="B195" s="31">
        <f>+'Key Dates'!$B$8+7</f>
        <v>45608</v>
      </c>
      <c r="C195" s="40" t="s">
        <v>344</v>
      </c>
      <c r="D195" s="27" t="s">
        <v>98</v>
      </c>
      <c r="E195" s="2" t="s">
        <v>386</v>
      </c>
      <c r="F195" s="2" t="s">
        <v>25</v>
      </c>
    </row>
    <row r="196" spans="1:6" ht="47.25" x14ac:dyDescent="0.25">
      <c r="A196" s="31">
        <f>+'Key Dates'!$B$8+7</f>
        <v>45608</v>
      </c>
      <c r="B196" s="31">
        <f>+'Key Dates'!$B$8+7</f>
        <v>45608</v>
      </c>
      <c r="C196" s="40" t="s">
        <v>344</v>
      </c>
      <c r="D196" s="27" t="s">
        <v>98</v>
      </c>
      <c r="E196" s="2" t="s">
        <v>19</v>
      </c>
      <c r="F196" s="2" t="s">
        <v>25</v>
      </c>
    </row>
    <row r="197" spans="1:6" ht="47.25" x14ac:dyDescent="0.25">
      <c r="A197" s="31">
        <f>+'Key Dates'!$B$8+7</f>
        <v>45608</v>
      </c>
      <c r="B197" s="31">
        <f>+'Key Dates'!$B$8+7</f>
        <v>45608</v>
      </c>
      <c r="C197" s="40" t="s">
        <v>344</v>
      </c>
      <c r="D197" s="27" t="s">
        <v>98</v>
      </c>
      <c r="E197" s="2" t="s">
        <v>20</v>
      </c>
      <c r="F197" s="2" t="s">
        <v>25</v>
      </c>
    </row>
    <row r="198" spans="1:6" ht="47.25" x14ac:dyDescent="0.25">
      <c r="A198" s="31">
        <f>+'Key Dates'!$B$8+7</f>
        <v>45608</v>
      </c>
      <c r="B198" s="31">
        <f>+'Key Dates'!$B$8+7</f>
        <v>45608</v>
      </c>
      <c r="C198" s="40" t="s">
        <v>344</v>
      </c>
      <c r="D198" s="27" t="s">
        <v>98</v>
      </c>
      <c r="E198" s="2" t="s">
        <v>21</v>
      </c>
      <c r="F198" s="2" t="s">
        <v>25</v>
      </c>
    </row>
    <row r="199" spans="1:6" ht="51" x14ac:dyDescent="0.25">
      <c r="A199" s="31">
        <f>+'Key Dates'!$B$8+7</f>
        <v>45608</v>
      </c>
      <c r="B199" s="31">
        <f>+'Key Dates'!$B$8+7</f>
        <v>45608</v>
      </c>
      <c r="C199" s="40" t="s">
        <v>344</v>
      </c>
      <c r="D199" s="27" t="s">
        <v>98</v>
      </c>
      <c r="E199" s="2" t="s">
        <v>22</v>
      </c>
      <c r="F199" s="2" t="s">
        <v>25</v>
      </c>
    </row>
    <row r="200" spans="1:6" ht="51" x14ac:dyDescent="0.25">
      <c r="A200" s="31">
        <f>+'Key Dates'!$B$8+7</f>
        <v>45608</v>
      </c>
      <c r="B200" s="31">
        <f>+'Key Dates'!$B$8+7</f>
        <v>45608</v>
      </c>
      <c r="C200" s="40" t="s">
        <v>344</v>
      </c>
      <c r="D200" s="27" t="s">
        <v>98</v>
      </c>
      <c r="E200" s="2" t="s">
        <v>23</v>
      </c>
      <c r="F200" s="2" t="s">
        <v>25</v>
      </c>
    </row>
    <row r="201" spans="1:6" ht="47.25" x14ac:dyDescent="0.25">
      <c r="A201" s="31">
        <f>+'Key Dates'!$B$8+7</f>
        <v>45608</v>
      </c>
      <c r="B201" s="31">
        <f>+'Key Dates'!$B$8+7</f>
        <v>45608</v>
      </c>
      <c r="C201" s="40" t="s">
        <v>344</v>
      </c>
      <c r="D201" s="27" t="s">
        <v>98</v>
      </c>
      <c r="E201" s="2" t="s">
        <v>46</v>
      </c>
      <c r="F201" s="2" t="s">
        <v>25</v>
      </c>
    </row>
    <row r="202" spans="1:6" ht="173.25" x14ac:dyDescent="0.25">
      <c r="A202" s="31">
        <f>+'Key Dates'!$B$8+9</f>
        <v>45610</v>
      </c>
      <c r="B202" s="31">
        <f>+'Key Dates'!$B$8+14</f>
        <v>45615</v>
      </c>
      <c r="C202" s="42" t="s">
        <v>389</v>
      </c>
      <c r="D202" s="27" t="s">
        <v>288</v>
      </c>
      <c r="E202" s="2" t="s">
        <v>17</v>
      </c>
      <c r="F202" s="2" t="s">
        <v>131</v>
      </c>
    </row>
    <row r="203" spans="1:6" ht="173.25" x14ac:dyDescent="0.25">
      <c r="A203" s="31">
        <f>+'Key Dates'!$B$8+9</f>
        <v>45610</v>
      </c>
      <c r="B203" s="31">
        <f>+'Key Dates'!$B$8+14</f>
        <v>45615</v>
      </c>
      <c r="C203" s="42" t="s">
        <v>389</v>
      </c>
      <c r="D203" s="27" t="s">
        <v>288</v>
      </c>
      <c r="E203" s="2" t="s">
        <v>57</v>
      </c>
      <c r="F203" s="2" t="s">
        <v>131</v>
      </c>
    </row>
    <row r="204" spans="1:6" ht="173.25" x14ac:dyDescent="0.25">
      <c r="A204" s="31">
        <f>+'Key Dates'!$B$8+9</f>
        <v>45610</v>
      </c>
      <c r="B204" s="31">
        <f>+'Key Dates'!$B$8+14</f>
        <v>45615</v>
      </c>
      <c r="C204" s="42" t="s">
        <v>389</v>
      </c>
      <c r="D204" s="27" t="s">
        <v>288</v>
      </c>
      <c r="E204" s="2" t="s">
        <v>49</v>
      </c>
      <c r="F204" s="2" t="s">
        <v>131</v>
      </c>
    </row>
    <row r="205" spans="1:6" ht="173.25" x14ac:dyDescent="0.25">
      <c r="A205" s="31">
        <f>+'Key Dates'!$B$8+9</f>
        <v>45610</v>
      </c>
      <c r="B205" s="31">
        <f>+'Key Dates'!$B$8+14</f>
        <v>45615</v>
      </c>
      <c r="C205" s="42" t="s">
        <v>389</v>
      </c>
      <c r="D205" s="27" t="s">
        <v>288</v>
      </c>
      <c r="E205" s="2" t="s">
        <v>18</v>
      </c>
      <c r="F205" s="2" t="s">
        <v>131</v>
      </c>
    </row>
    <row r="206" spans="1:6" ht="173.25" x14ac:dyDescent="0.25">
      <c r="A206" s="31">
        <f>+'Key Dates'!$B$8+9</f>
        <v>45610</v>
      </c>
      <c r="B206" s="31">
        <f>+'Key Dates'!$B$8+14</f>
        <v>45615</v>
      </c>
      <c r="C206" s="42" t="s">
        <v>389</v>
      </c>
      <c r="D206" s="27" t="s">
        <v>288</v>
      </c>
      <c r="E206" s="2" t="s">
        <v>19</v>
      </c>
      <c r="F206" s="2" t="s">
        <v>131</v>
      </c>
    </row>
    <row r="207" spans="1:6" ht="173.25" x14ac:dyDescent="0.25">
      <c r="A207" s="31">
        <f>+'Key Dates'!$B$8+9</f>
        <v>45610</v>
      </c>
      <c r="B207" s="31">
        <f>+'Key Dates'!$B$8+14</f>
        <v>45615</v>
      </c>
      <c r="C207" s="42" t="s">
        <v>389</v>
      </c>
      <c r="D207" s="27" t="s">
        <v>288</v>
      </c>
      <c r="E207" s="2" t="s">
        <v>20</v>
      </c>
      <c r="F207" s="2" t="s">
        <v>131</v>
      </c>
    </row>
    <row r="208" spans="1:6" ht="173.25" x14ac:dyDescent="0.25">
      <c r="A208" s="31">
        <f>+'Key Dates'!$B$8+9</f>
        <v>45610</v>
      </c>
      <c r="B208" s="31">
        <f>+'Key Dates'!$B$8+14</f>
        <v>45615</v>
      </c>
      <c r="C208" s="42" t="s">
        <v>389</v>
      </c>
      <c r="D208" s="27" t="s">
        <v>288</v>
      </c>
      <c r="E208" s="2" t="s">
        <v>29</v>
      </c>
      <c r="F208" s="2" t="s">
        <v>131</v>
      </c>
    </row>
    <row r="209" spans="1:6" ht="173.25" x14ac:dyDescent="0.25">
      <c r="A209" s="31">
        <f>+'Key Dates'!$B$8+9</f>
        <v>45610</v>
      </c>
      <c r="B209" s="31">
        <f>+'Key Dates'!$B$8+14</f>
        <v>45615</v>
      </c>
      <c r="C209" s="42" t="s">
        <v>389</v>
      </c>
      <c r="D209" s="27" t="s">
        <v>288</v>
      </c>
      <c r="E209" s="2" t="s">
        <v>21</v>
      </c>
      <c r="F209" s="2" t="s">
        <v>131</v>
      </c>
    </row>
    <row r="210" spans="1:6" ht="173.25" x14ac:dyDescent="0.25">
      <c r="A210" s="31">
        <f>+'Key Dates'!$B$8+9</f>
        <v>45610</v>
      </c>
      <c r="B210" s="31">
        <f>+'Key Dates'!$B$8+15</f>
        <v>45616</v>
      </c>
      <c r="C210" s="42" t="s">
        <v>390</v>
      </c>
      <c r="D210" s="27" t="s">
        <v>289</v>
      </c>
      <c r="E210" s="2" t="s">
        <v>17</v>
      </c>
      <c r="F210" s="2" t="s">
        <v>131</v>
      </c>
    </row>
    <row r="211" spans="1:6" ht="173.25" x14ac:dyDescent="0.25">
      <c r="A211" s="31">
        <f>+'Key Dates'!$B$8+9</f>
        <v>45610</v>
      </c>
      <c r="B211" s="31">
        <f>+'Key Dates'!$B$8+15</f>
        <v>45616</v>
      </c>
      <c r="C211" s="42" t="s">
        <v>390</v>
      </c>
      <c r="D211" s="27" t="s">
        <v>289</v>
      </c>
      <c r="E211" s="2" t="s">
        <v>57</v>
      </c>
      <c r="F211" s="2" t="s">
        <v>131</v>
      </c>
    </row>
    <row r="212" spans="1:6" ht="173.25" x14ac:dyDescent="0.25">
      <c r="A212" s="31">
        <f>+'Key Dates'!$B$8+9</f>
        <v>45610</v>
      </c>
      <c r="B212" s="31">
        <f>+'Key Dates'!$B$8+15</f>
        <v>45616</v>
      </c>
      <c r="C212" s="42" t="s">
        <v>390</v>
      </c>
      <c r="D212" s="27" t="s">
        <v>289</v>
      </c>
      <c r="E212" s="2" t="s">
        <v>49</v>
      </c>
      <c r="F212" s="2" t="s">
        <v>131</v>
      </c>
    </row>
    <row r="213" spans="1:6" ht="173.25" x14ac:dyDescent="0.25">
      <c r="A213" s="31">
        <f>+'Key Dates'!$B$8+9</f>
        <v>45610</v>
      </c>
      <c r="B213" s="31">
        <f>+'Key Dates'!$B$8+15</f>
        <v>45616</v>
      </c>
      <c r="C213" s="42" t="s">
        <v>390</v>
      </c>
      <c r="D213" s="27" t="s">
        <v>289</v>
      </c>
      <c r="E213" s="2" t="s">
        <v>18</v>
      </c>
      <c r="F213" s="2" t="s">
        <v>131</v>
      </c>
    </row>
    <row r="214" spans="1:6" ht="173.25" x14ac:dyDescent="0.25">
      <c r="A214" s="31">
        <f>+'Key Dates'!$B$8+9</f>
        <v>45610</v>
      </c>
      <c r="B214" s="31">
        <f>+'Key Dates'!$B$8+15</f>
        <v>45616</v>
      </c>
      <c r="C214" s="42" t="s">
        <v>390</v>
      </c>
      <c r="D214" s="27" t="s">
        <v>289</v>
      </c>
      <c r="E214" s="2" t="s">
        <v>19</v>
      </c>
      <c r="F214" s="2" t="s">
        <v>131</v>
      </c>
    </row>
    <row r="215" spans="1:6" ht="173.25" x14ac:dyDescent="0.25">
      <c r="A215" s="31">
        <f>+'Key Dates'!$B$8+9</f>
        <v>45610</v>
      </c>
      <c r="B215" s="31">
        <f>+'Key Dates'!$B$8+15</f>
        <v>45616</v>
      </c>
      <c r="C215" s="42" t="s">
        <v>390</v>
      </c>
      <c r="D215" s="27" t="s">
        <v>289</v>
      </c>
      <c r="E215" s="2" t="s">
        <v>20</v>
      </c>
      <c r="F215" s="2" t="s">
        <v>131</v>
      </c>
    </row>
    <row r="216" spans="1:6" ht="173.25" x14ac:dyDescent="0.25">
      <c r="A216" s="31">
        <f>+'Key Dates'!$B$8+9</f>
        <v>45610</v>
      </c>
      <c r="B216" s="31">
        <f>+'Key Dates'!$B$8+15</f>
        <v>45616</v>
      </c>
      <c r="C216" s="42" t="s">
        <v>390</v>
      </c>
      <c r="D216" s="27" t="s">
        <v>289</v>
      </c>
      <c r="E216" s="2" t="s">
        <v>29</v>
      </c>
      <c r="F216" s="2" t="s">
        <v>131</v>
      </c>
    </row>
    <row r="217" spans="1:6" ht="173.25" x14ac:dyDescent="0.25">
      <c r="A217" s="31">
        <f>+'Key Dates'!$B$8+9</f>
        <v>45610</v>
      </c>
      <c r="B217" s="31">
        <f>+'Key Dates'!$B$8+15</f>
        <v>45616</v>
      </c>
      <c r="C217" s="42" t="s">
        <v>390</v>
      </c>
      <c r="D217" s="27" t="s">
        <v>289</v>
      </c>
      <c r="E217" s="2" t="s">
        <v>21</v>
      </c>
      <c r="F217" s="2" t="s">
        <v>131</v>
      </c>
    </row>
    <row r="218" spans="1:6" ht="236.25" x14ac:dyDescent="0.25">
      <c r="A218" s="31">
        <f>+'Key Dates'!$B$8+9</f>
        <v>45610</v>
      </c>
      <c r="B218" s="31">
        <f>+'Key Dates'!$B$8+15</f>
        <v>45616</v>
      </c>
      <c r="C218" s="42" t="s">
        <v>391</v>
      </c>
      <c r="D218" s="27" t="s">
        <v>101</v>
      </c>
      <c r="E218" s="2" t="s">
        <v>17</v>
      </c>
      <c r="F218" s="2" t="s">
        <v>131</v>
      </c>
    </row>
    <row r="219" spans="1:6" ht="236.25" x14ac:dyDescent="0.25">
      <c r="A219" s="31">
        <f>+'Key Dates'!$B$8+9</f>
        <v>45610</v>
      </c>
      <c r="B219" s="31">
        <f>+'Key Dates'!$B$8+15</f>
        <v>45616</v>
      </c>
      <c r="C219" s="42" t="s">
        <v>391</v>
      </c>
      <c r="D219" s="27" t="s">
        <v>101</v>
      </c>
      <c r="E219" s="2" t="s">
        <v>57</v>
      </c>
      <c r="F219" s="2" t="s">
        <v>131</v>
      </c>
    </row>
    <row r="220" spans="1:6" ht="236.25" x14ac:dyDescent="0.25">
      <c r="A220" s="31">
        <f>+'Key Dates'!$B$8+9</f>
        <v>45610</v>
      </c>
      <c r="B220" s="31">
        <f>+'Key Dates'!$B$8+15</f>
        <v>45616</v>
      </c>
      <c r="C220" s="42" t="s">
        <v>391</v>
      </c>
      <c r="D220" s="27" t="s">
        <v>101</v>
      </c>
      <c r="E220" s="2" t="s">
        <v>49</v>
      </c>
      <c r="F220" s="2" t="s">
        <v>131</v>
      </c>
    </row>
    <row r="221" spans="1:6" ht="236.25" x14ac:dyDescent="0.25">
      <c r="A221" s="31">
        <f>+'Key Dates'!$B$8+9</f>
        <v>45610</v>
      </c>
      <c r="B221" s="31">
        <f>+'Key Dates'!$B$8+15</f>
        <v>45616</v>
      </c>
      <c r="C221" s="42" t="s">
        <v>391</v>
      </c>
      <c r="D221" s="27" t="s">
        <v>101</v>
      </c>
      <c r="E221" s="2" t="s">
        <v>18</v>
      </c>
      <c r="F221" s="2" t="s">
        <v>131</v>
      </c>
    </row>
    <row r="222" spans="1:6" ht="236.25" x14ac:dyDescent="0.25">
      <c r="A222" s="31">
        <f>+'Key Dates'!$B$8+9</f>
        <v>45610</v>
      </c>
      <c r="B222" s="31">
        <f>+'Key Dates'!$B$8+15</f>
        <v>45616</v>
      </c>
      <c r="C222" s="42" t="s">
        <v>391</v>
      </c>
      <c r="D222" s="27" t="s">
        <v>101</v>
      </c>
      <c r="E222" s="2" t="s">
        <v>19</v>
      </c>
      <c r="F222" s="2" t="s">
        <v>131</v>
      </c>
    </row>
    <row r="223" spans="1:6" ht="236.25" x14ac:dyDescent="0.25">
      <c r="A223" s="31">
        <f>+'Key Dates'!$B$8+9</f>
        <v>45610</v>
      </c>
      <c r="B223" s="31">
        <f>+'Key Dates'!$B$8+15</f>
        <v>45616</v>
      </c>
      <c r="C223" s="42" t="s">
        <v>391</v>
      </c>
      <c r="D223" s="27" t="s">
        <v>101</v>
      </c>
      <c r="E223" s="2" t="s">
        <v>20</v>
      </c>
      <c r="F223" s="2" t="s">
        <v>131</v>
      </c>
    </row>
    <row r="224" spans="1:6" ht="236.25" x14ac:dyDescent="0.25">
      <c r="A224" s="31">
        <f>+'Key Dates'!$B$8+9</f>
        <v>45610</v>
      </c>
      <c r="B224" s="31">
        <f>+'Key Dates'!$B$8+15</f>
        <v>45616</v>
      </c>
      <c r="C224" s="42" t="s">
        <v>391</v>
      </c>
      <c r="D224" s="27" t="s">
        <v>101</v>
      </c>
      <c r="E224" s="2" t="s">
        <v>29</v>
      </c>
      <c r="F224" s="2" t="s">
        <v>131</v>
      </c>
    </row>
    <row r="225" spans="1:6" ht="236.25" x14ac:dyDescent="0.25">
      <c r="A225" s="31">
        <f>+'Key Dates'!$B$8+9</f>
        <v>45610</v>
      </c>
      <c r="B225" s="31">
        <f>+'Key Dates'!$B$8+15</f>
        <v>45616</v>
      </c>
      <c r="C225" s="42" t="s">
        <v>391</v>
      </c>
      <c r="D225" s="27" t="s">
        <v>101</v>
      </c>
      <c r="E225" s="2" t="s">
        <v>21</v>
      </c>
      <c r="F225" s="2" t="s">
        <v>131</v>
      </c>
    </row>
    <row r="226" spans="1:6" ht="189" x14ac:dyDescent="0.25">
      <c r="A226" s="31">
        <f>+'Key Dates'!$B$8+9</f>
        <v>45610</v>
      </c>
      <c r="B226" s="31">
        <f>+'Key Dates'!$B$8+15</f>
        <v>45616</v>
      </c>
      <c r="C226" s="42" t="s">
        <v>394</v>
      </c>
      <c r="D226" s="27" t="s">
        <v>101</v>
      </c>
      <c r="E226" s="2" t="s">
        <v>17</v>
      </c>
      <c r="F226" s="2" t="s">
        <v>131</v>
      </c>
    </row>
    <row r="227" spans="1:6" ht="189" x14ac:dyDescent="0.25">
      <c r="A227" s="31">
        <f>+'Key Dates'!$B$8+9</f>
        <v>45610</v>
      </c>
      <c r="B227" s="31">
        <f>+'Key Dates'!$B$8+15</f>
        <v>45616</v>
      </c>
      <c r="C227" s="42" t="s">
        <v>394</v>
      </c>
      <c r="D227" s="27" t="s">
        <v>101</v>
      </c>
      <c r="E227" s="2" t="s">
        <v>57</v>
      </c>
      <c r="F227" s="2" t="s">
        <v>131</v>
      </c>
    </row>
    <row r="228" spans="1:6" ht="189" x14ac:dyDescent="0.25">
      <c r="A228" s="31">
        <f>+'Key Dates'!$B$8+9</f>
        <v>45610</v>
      </c>
      <c r="B228" s="31">
        <f>+'Key Dates'!$B$8+15</f>
        <v>45616</v>
      </c>
      <c r="C228" s="42" t="s">
        <v>394</v>
      </c>
      <c r="D228" s="27" t="s">
        <v>101</v>
      </c>
      <c r="E228" s="2" t="s">
        <v>49</v>
      </c>
      <c r="F228" s="2" t="s">
        <v>131</v>
      </c>
    </row>
    <row r="229" spans="1:6" ht="189" x14ac:dyDescent="0.25">
      <c r="A229" s="31">
        <f>+'Key Dates'!$B$8+9</f>
        <v>45610</v>
      </c>
      <c r="B229" s="31">
        <f>+'Key Dates'!$B$8+15</f>
        <v>45616</v>
      </c>
      <c r="C229" s="42" t="s">
        <v>394</v>
      </c>
      <c r="D229" s="27" t="s">
        <v>101</v>
      </c>
      <c r="E229" s="2" t="s">
        <v>18</v>
      </c>
      <c r="F229" s="2" t="s">
        <v>131</v>
      </c>
    </row>
    <row r="230" spans="1:6" ht="189" x14ac:dyDescent="0.25">
      <c r="A230" s="31">
        <f>+'Key Dates'!$B$8+9</f>
        <v>45610</v>
      </c>
      <c r="B230" s="31">
        <f>+'Key Dates'!$B$8+15</f>
        <v>45616</v>
      </c>
      <c r="C230" s="42" t="s">
        <v>394</v>
      </c>
      <c r="D230" s="27" t="s">
        <v>101</v>
      </c>
      <c r="E230" s="2" t="s">
        <v>19</v>
      </c>
      <c r="F230" s="2" t="s">
        <v>131</v>
      </c>
    </row>
    <row r="231" spans="1:6" ht="189" x14ac:dyDescent="0.25">
      <c r="A231" s="31">
        <f>+'Key Dates'!$B$8+9</f>
        <v>45610</v>
      </c>
      <c r="B231" s="31">
        <f>+'Key Dates'!$B$8+15</f>
        <v>45616</v>
      </c>
      <c r="C231" s="42" t="s">
        <v>394</v>
      </c>
      <c r="D231" s="27" t="s">
        <v>101</v>
      </c>
      <c r="E231" s="2" t="s">
        <v>20</v>
      </c>
      <c r="F231" s="2" t="s">
        <v>131</v>
      </c>
    </row>
    <row r="232" spans="1:6" ht="189" x14ac:dyDescent="0.25">
      <c r="A232" s="31">
        <f>+'Key Dates'!$B$8+9</f>
        <v>45610</v>
      </c>
      <c r="B232" s="31">
        <f>+'Key Dates'!$B$8+15</f>
        <v>45616</v>
      </c>
      <c r="C232" s="42" t="s">
        <v>394</v>
      </c>
      <c r="D232" s="27" t="s">
        <v>101</v>
      </c>
      <c r="E232" s="2" t="s">
        <v>29</v>
      </c>
      <c r="F232" s="2" t="s">
        <v>131</v>
      </c>
    </row>
    <row r="233" spans="1:6" ht="189" x14ac:dyDescent="0.25">
      <c r="A233" s="31">
        <f>+'Key Dates'!$B$8+9</f>
        <v>45610</v>
      </c>
      <c r="B233" s="31">
        <f>+'Key Dates'!$B$8+15</f>
        <v>45616</v>
      </c>
      <c r="C233" s="42" t="s">
        <v>394</v>
      </c>
      <c r="D233" s="27" t="s">
        <v>101</v>
      </c>
      <c r="E233" s="2" t="s">
        <v>21</v>
      </c>
      <c r="F233" s="2" t="s">
        <v>131</v>
      </c>
    </row>
    <row r="234" spans="1:6" ht="31.5" x14ac:dyDescent="0.25">
      <c r="A234" s="31">
        <f>+'Key Dates'!$B$8+10</f>
        <v>45611</v>
      </c>
      <c r="B234" s="31">
        <f>+'Key Dates'!$B$8+10</f>
        <v>45611</v>
      </c>
      <c r="C234" s="40" t="s">
        <v>230</v>
      </c>
      <c r="D234" s="27" t="s">
        <v>88</v>
      </c>
      <c r="E234" s="2" t="s">
        <v>17</v>
      </c>
      <c r="F234" s="2" t="s">
        <v>130</v>
      </c>
    </row>
    <row r="235" spans="1:6" ht="31.5" x14ac:dyDescent="0.25">
      <c r="A235" s="31">
        <f>+'Key Dates'!$B$8+10</f>
        <v>45611</v>
      </c>
      <c r="B235" s="31">
        <f>+'Key Dates'!$B$8+10</f>
        <v>45611</v>
      </c>
      <c r="C235" s="40" t="s">
        <v>230</v>
      </c>
      <c r="D235" s="27" t="s">
        <v>88</v>
      </c>
      <c r="E235" s="2" t="s">
        <v>18</v>
      </c>
      <c r="F235" s="2" t="s">
        <v>130</v>
      </c>
    </row>
    <row r="236" spans="1:6" ht="110.25" x14ac:dyDescent="0.25">
      <c r="A236" s="31">
        <f>+'Key Dates'!$B$8+10</f>
        <v>45611</v>
      </c>
      <c r="B236" s="31">
        <f>+'Key Dates'!$B$8+10</f>
        <v>45611</v>
      </c>
      <c r="C236" s="40" t="s">
        <v>231</v>
      </c>
      <c r="D236" s="27" t="s">
        <v>79</v>
      </c>
      <c r="E236" s="2" t="s">
        <v>17</v>
      </c>
      <c r="F236" s="2" t="s">
        <v>80</v>
      </c>
    </row>
    <row r="237" spans="1:6" ht="110.25" x14ac:dyDescent="0.25">
      <c r="A237" s="31">
        <f>+'Key Dates'!$B$8+10</f>
        <v>45611</v>
      </c>
      <c r="B237" s="31">
        <f>+'Key Dates'!$B$8+10</f>
        <v>45611</v>
      </c>
      <c r="C237" s="40" t="s">
        <v>231</v>
      </c>
      <c r="D237" s="27" t="s">
        <v>79</v>
      </c>
      <c r="E237" s="2" t="s">
        <v>57</v>
      </c>
      <c r="F237" s="2" t="s">
        <v>80</v>
      </c>
    </row>
    <row r="238" spans="1:6" ht="110.25" x14ac:dyDescent="0.25">
      <c r="A238" s="31">
        <f>+'Key Dates'!$B$8+10</f>
        <v>45611</v>
      </c>
      <c r="B238" s="31">
        <f>+'Key Dates'!$B$8+10</f>
        <v>45611</v>
      </c>
      <c r="C238" s="40" t="s">
        <v>231</v>
      </c>
      <c r="D238" s="27" t="s">
        <v>79</v>
      </c>
      <c r="E238" s="2" t="s">
        <v>49</v>
      </c>
      <c r="F238" s="2" t="s">
        <v>80</v>
      </c>
    </row>
    <row r="239" spans="1:6" ht="110.25" x14ac:dyDescent="0.25">
      <c r="A239" s="31">
        <f>+'Key Dates'!$B$8+10</f>
        <v>45611</v>
      </c>
      <c r="B239" s="31">
        <f>+'Key Dates'!$B$8+10</f>
        <v>45611</v>
      </c>
      <c r="C239" s="40" t="s">
        <v>231</v>
      </c>
      <c r="D239" s="27" t="s">
        <v>79</v>
      </c>
      <c r="E239" s="2" t="s">
        <v>18</v>
      </c>
      <c r="F239" s="2" t="s">
        <v>80</v>
      </c>
    </row>
    <row r="240" spans="1:6" ht="110.25" x14ac:dyDescent="0.25">
      <c r="A240" s="31">
        <f>+'Key Dates'!$B$8+10</f>
        <v>45611</v>
      </c>
      <c r="B240" s="31">
        <f>+'Key Dates'!$B$8+10</f>
        <v>45611</v>
      </c>
      <c r="C240" s="40" t="s">
        <v>231</v>
      </c>
      <c r="D240" s="27" t="s">
        <v>79</v>
      </c>
      <c r="E240" s="2" t="s">
        <v>386</v>
      </c>
      <c r="F240" s="2" t="s">
        <v>80</v>
      </c>
    </row>
    <row r="241" spans="1:6" ht="110.25" x14ac:dyDescent="0.25">
      <c r="A241" s="31">
        <f>+'Key Dates'!$B$8+10</f>
        <v>45611</v>
      </c>
      <c r="B241" s="31">
        <f>+'Key Dates'!$B$8+10</f>
        <v>45611</v>
      </c>
      <c r="C241" s="40" t="s">
        <v>231</v>
      </c>
      <c r="D241" s="27" t="s">
        <v>79</v>
      </c>
      <c r="E241" s="2" t="s">
        <v>19</v>
      </c>
      <c r="F241" s="2" t="s">
        <v>80</v>
      </c>
    </row>
    <row r="242" spans="1:6" ht="110.25" x14ac:dyDescent="0.25">
      <c r="A242" s="31">
        <f>+'Key Dates'!$B$8+10</f>
        <v>45611</v>
      </c>
      <c r="B242" s="31">
        <f>+'Key Dates'!$B$8+10</f>
        <v>45611</v>
      </c>
      <c r="C242" s="40" t="s">
        <v>231</v>
      </c>
      <c r="D242" s="27" t="s">
        <v>79</v>
      </c>
      <c r="E242" s="2" t="s">
        <v>20</v>
      </c>
      <c r="F242" s="2" t="s">
        <v>80</v>
      </c>
    </row>
    <row r="243" spans="1:6" ht="110.25" x14ac:dyDescent="0.25">
      <c r="A243" s="31">
        <f>+'Key Dates'!$B$8+10</f>
        <v>45611</v>
      </c>
      <c r="B243" s="31">
        <f>+'Key Dates'!$B$8+10</f>
        <v>45611</v>
      </c>
      <c r="C243" s="40" t="s">
        <v>231</v>
      </c>
      <c r="D243" s="27" t="s">
        <v>79</v>
      </c>
      <c r="E243" s="2" t="s">
        <v>29</v>
      </c>
      <c r="F243" s="2" t="s">
        <v>80</v>
      </c>
    </row>
    <row r="244" spans="1:6" ht="110.25" x14ac:dyDescent="0.25">
      <c r="A244" s="31">
        <f>+'Key Dates'!$B$8+10</f>
        <v>45611</v>
      </c>
      <c r="B244" s="31">
        <f>+'Key Dates'!$B$8+10</f>
        <v>45611</v>
      </c>
      <c r="C244" s="40" t="s">
        <v>231</v>
      </c>
      <c r="D244" s="27" t="s">
        <v>79</v>
      </c>
      <c r="E244" s="2" t="s">
        <v>21</v>
      </c>
      <c r="F244" s="2" t="s">
        <v>80</v>
      </c>
    </row>
    <row r="245" spans="1:6" ht="110.25" x14ac:dyDescent="0.25">
      <c r="A245" s="31">
        <f>+'Key Dates'!$B$8+10</f>
        <v>45611</v>
      </c>
      <c r="B245" s="31">
        <f>+'Key Dates'!$B$8+10</f>
        <v>45611</v>
      </c>
      <c r="C245" s="40" t="s">
        <v>231</v>
      </c>
      <c r="D245" s="27" t="s">
        <v>79</v>
      </c>
      <c r="E245" s="2" t="s">
        <v>22</v>
      </c>
      <c r="F245" s="2" t="s">
        <v>80</v>
      </c>
    </row>
    <row r="246" spans="1:6" ht="110.25" x14ac:dyDescent="0.25">
      <c r="A246" s="31">
        <f>+'Key Dates'!$B$8+10</f>
        <v>45611</v>
      </c>
      <c r="B246" s="31">
        <f>+'Key Dates'!$B$8+10</f>
        <v>45611</v>
      </c>
      <c r="C246" s="40" t="s">
        <v>231</v>
      </c>
      <c r="D246" s="27" t="s">
        <v>79</v>
      </c>
      <c r="E246" s="2" t="s">
        <v>23</v>
      </c>
      <c r="F246" s="2" t="s">
        <v>80</v>
      </c>
    </row>
    <row r="247" spans="1:6" ht="110.25" x14ac:dyDescent="0.25">
      <c r="A247" s="31">
        <f>+'Key Dates'!$B$8+10</f>
        <v>45611</v>
      </c>
      <c r="B247" s="31">
        <f>+'Key Dates'!$B$8+10</f>
        <v>45611</v>
      </c>
      <c r="C247" s="40" t="s">
        <v>231</v>
      </c>
      <c r="D247" s="27" t="s">
        <v>79</v>
      </c>
      <c r="E247" s="2" t="s">
        <v>46</v>
      </c>
      <c r="F247" s="2" t="s">
        <v>80</v>
      </c>
    </row>
    <row r="248" spans="1:6" ht="78.75" x14ac:dyDescent="0.25">
      <c r="A248" s="31">
        <f>+'Key Dates'!$B$8+10</f>
        <v>45611</v>
      </c>
      <c r="B248" s="31">
        <f>+'Key Dates'!$B$8+17</f>
        <v>45618</v>
      </c>
      <c r="C248" s="40" t="s">
        <v>312</v>
      </c>
      <c r="D248" s="27" t="s">
        <v>99</v>
      </c>
      <c r="E248" s="2" t="s">
        <v>17</v>
      </c>
      <c r="F248" s="2" t="s">
        <v>33</v>
      </c>
    </row>
    <row r="249" spans="1:6" ht="78.75" x14ac:dyDescent="0.25">
      <c r="A249" s="31">
        <f>+'Key Dates'!$B$8+10</f>
        <v>45611</v>
      </c>
      <c r="B249" s="31">
        <f>+'Key Dates'!$B$8+17</f>
        <v>45618</v>
      </c>
      <c r="C249" s="40" t="s">
        <v>312</v>
      </c>
      <c r="D249" s="27" t="s">
        <v>99</v>
      </c>
      <c r="E249" s="2" t="s">
        <v>18</v>
      </c>
      <c r="F249" s="2" t="s">
        <v>33</v>
      </c>
    </row>
    <row r="250" spans="1:6" ht="78.75" x14ac:dyDescent="0.25">
      <c r="A250" s="31">
        <f>+'Key Dates'!$B$8+10</f>
        <v>45611</v>
      </c>
      <c r="B250" s="31">
        <f>+'Key Dates'!$B$8+17</f>
        <v>45618</v>
      </c>
      <c r="C250" s="40" t="s">
        <v>312</v>
      </c>
      <c r="D250" s="27" t="s">
        <v>99</v>
      </c>
      <c r="E250" s="2" t="s">
        <v>386</v>
      </c>
      <c r="F250" s="2" t="s">
        <v>33</v>
      </c>
    </row>
    <row r="251" spans="1:6" ht="78.75" x14ac:dyDescent="0.25">
      <c r="A251" s="31">
        <f>+'Key Dates'!$B$8+10</f>
        <v>45611</v>
      </c>
      <c r="B251" s="31">
        <f>+'Key Dates'!$B$8+17</f>
        <v>45618</v>
      </c>
      <c r="C251" s="40" t="s">
        <v>312</v>
      </c>
      <c r="D251" s="27" t="s">
        <v>99</v>
      </c>
      <c r="E251" s="2" t="s">
        <v>19</v>
      </c>
      <c r="F251" s="2" t="s">
        <v>33</v>
      </c>
    </row>
    <row r="252" spans="1:6" ht="78.75" x14ac:dyDescent="0.25">
      <c r="A252" s="31">
        <f>+'Key Dates'!$B$8+10</f>
        <v>45611</v>
      </c>
      <c r="B252" s="31">
        <f>+'Key Dates'!$B$8+17</f>
        <v>45618</v>
      </c>
      <c r="C252" s="40" t="s">
        <v>312</v>
      </c>
      <c r="D252" s="27" t="s">
        <v>99</v>
      </c>
      <c r="E252" s="2" t="s">
        <v>20</v>
      </c>
      <c r="F252" s="2" t="s">
        <v>33</v>
      </c>
    </row>
    <row r="253" spans="1:6" ht="78.75" x14ac:dyDescent="0.25">
      <c r="A253" s="31">
        <f>+'Key Dates'!$B$8+10</f>
        <v>45611</v>
      </c>
      <c r="B253" s="31">
        <f>+'Key Dates'!$B$8+17</f>
        <v>45618</v>
      </c>
      <c r="C253" s="40" t="s">
        <v>312</v>
      </c>
      <c r="D253" s="27" t="s">
        <v>99</v>
      </c>
      <c r="E253" s="2" t="s">
        <v>21</v>
      </c>
      <c r="F253" s="2" t="s">
        <v>33</v>
      </c>
    </row>
    <row r="254" spans="1:6" ht="78.75" x14ac:dyDescent="0.25">
      <c r="A254" s="31">
        <f>+'Key Dates'!$B$8+10</f>
        <v>45611</v>
      </c>
      <c r="B254" s="31">
        <f>+'Key Dates'!$B$8+17</f>
        <v>45618</v>
      </c>
      <c r="C254" s="40" t="s">
        <v>312</v>
      </c>
      <c r="D254" s="27" t="s">
        <v>99</v>
      </c>
      <c r="E254" s="2" t="s">
        <v>22</v>
      </c>
      <c r="F254" s="2" t="s">
        <v>33</v>
      </c>
    </row>
    <row r="255" spans="1:6" ht="78.75" x14ac:dyDescent="0.25">
      <c r="A255" s="31">
        <f>+'Key Dates'!$B$8+10</f>
        <v>45611</v>
      </c>
      <c r="B255" s="31">
        <f>+'Key Dates'!$B$8+17</f>
        <v>45618</v>
      </c>
      <c r="C255" s="40" t="s">
        <v>312</v>
      </c>
      <c r="D255" s="27" t="s">
        <v>99</v>
      </c>
      <c r="E255" s="2" t="s">
        <v>23</v>
      </c>
      <c r="F255" s="2" t="s">
        <v>33</v>
      </c>
    </row>
    <row r="256" spans="1:6" ht="78.75" x14ac:dyDescent="0.25">
      <c r="A256" s="31">
        <f>+'Key Dates'!$B$8+10</f>
        <v>45611</v>
      </c>
      <c r="B256" s="31">
        <f>+'Key Dates'!$B$8+17</f>
        <v>45618</v>
      </c>
      <c r="C256" s="40" t="s">
        <v>312</v>
      </c>
      <c r="D256" s="27" t="s">
        <v>99</v>
      </c>
      <c r="E256" s="2" t="s">
        <v>46</v>
      </c>
      <c r="F256" s="2" t="s">
        <v>33</v>
      </c>
    </row>
    <row r="257" spans="1:6" ht="140.25" x14ac:dyDescent="0.25">
      <c r="A257" s="31">
        <f>+'Key Dates'!$B$8+11</f>
        <v>45612</v>
      </c>
      <c r="B257" s="31">
        <f>+'Key Dates'!$B$8+17</f>
        <v>45618</v>
      </c>
      <c r="C257" s="40" t="s">
        <v>232</v>
      </c>
      <c r="D257" s="27" t="s">
        <v>100</v>
      </c>
      <c r="E257" s="2" t="s">
        <v>17</v>
      </c>
      <c r="F257" s="2" t="s">
        <v>33</v>
      </c>
    </row>
    <row r="258" spans="1:6" ht="140.25" x14ac:dyDescent="0.25">
      <c r="A258" s="31">
        <f>+'Key Dates'!$B$8+11</f>
        <v>45612</v>
      </c>
      <c r="B258" s="31">
        <f>+'Key Dates'!$B$8+17</f>
        <v>45618</v>
      </c>
      <c r="C258" s="40" t="s">
        <v>232</v>
      </c>
      <c r="D258" s="27" t="s">
        <v>100</v>
      </c>
      <c r="E258" s="2" t="s">
        <v>37</v>
      </c>
      <c r="F258" s="2" t="s">
        <v>33</v>
      </c>
    </row>
    <row r="259" spans="1:6" ht="140.25" x14ac:dyDescent="0.25">
      <c r="A259" s="31">
        <f>+'Key Dates'!$B$8+11</f>
        <v>45612</v>
      </c>
      <c r="B259" s="31">
        <f>+'Key Dates'!$B$8+17</f>
        <v>45618</v>
      </c>
      <c r="C259" s="40" t="s">
        <v>232</v>
      </c>
      <c r="D259" s="27" t="s">
        <v>100</v>
      </c>
      <c r="E259" s="2" t="s">
        <v>19</v>
      </c>
      <c r="F259" s="2" t="s">
        <v>33</v>
      </c>
    </row>
    <row r="260" spans="1:6" ht="140.25" x14ac:dyDescent="0.25">
      <c r="A260" s="31">
        <f>+'Key Dates'!$B$8+11</f>
        <v>45612</v>
      </c>
      <c r="B260" s="31">
        <f>+'Key Dates'!$B$8+17</f>
        <v>45618</v>
      </c>
      <c r="C260" s="40" t="s">
        <v>232</v>
      </c>
      <c r="D260" s="27" t="s">
        <v>100</v>
      </c>
      <c r="E260" s="2" t="s">
        <v>20</v>
      </c>
      <c r="F260" s="2" t="s">
        <v>33</v>
      </c>
    </row>
    <row r="261" spans="1:6" ht="140.25" x14ac:dyDescent="0.25">
      <c r="A261" s="31">
        <f>+'Key Dates'!$B$8+11</f>
        <v>45612</v>
      </c>
      <c r="B261" s="31">
        <f>+'Key Dates'!$B$8+17</f>
        <v>45618</v>
      </c>
      <c r="C261" s="40" t="s">
        <v>232</v>
      </c>
      <c r="D261" s="27" t="s">
        <v>100</v>
      </c>
      <c r="E261" s="2" t="s">
        <v>21</v>
      </c>
      <c r="F261" s="2" t="s">
        <v>33</v>
      </c>
    </row>
    <row r="262" spans="1:6" ht="140.25" x14ac:dyDescent="0.25">
      <c r="A262" s="31">
        <f>+'Key Dates'!$B$8+11</f>
        <v>45612</v>
      </c>
      <c r="B262" s="31">
        <f>+'Key Dates'!$B$8+17</f>
        <v>45618</v>
      </c>
      <c r="C262" s="40" t="s">
        <v>232</v>
      </c>
      <c r="D262" s="27" t="s">
        <v>100</v>
      </c>
      <c r="E262" s="2" t="s">
        <v>22</v>
      </c>
      <c r="F262" s="2" t="s">
        <v>33</v>
      </c>
    </row>
    <row r="263" spans="1:6" ht="140.25" x14ac:dyDescent="0.25">
      <c r="A263" s="31">
        <f>+'Key Dates'!$B$8+11</f>
        <v>45612</v>
      </c>
      <c r="B263" s="31">
        <f>+'Key Dates'!$B$8+17</f>
        <v>45618</v>
      </c>
      <c r="C263" s="40" t="s">
        <v>232</v>
      </c>
      <c r="D263" s="27" t="s">
        <v>100</v>
      </c>
      <c r="E263" s="2" t="s">
        <v>23</v>
      </c>
      <c r="F263" s="2" t="s">
        <v>33</v>
      </c>
    </row>
    <row r="264" spans="1:6" ht="140.25" x14ac:dyDescent="0.25">
      <c r="A264" s="31">
        <f>+'Key Dates'!$B$8+11</f>
        <v>45612</v>
      </c>
      <c r="B264" s="31">
        <f>+'Key Dates'!$B$8+17</f>
        <v>45618</v>
      </c>
      <c r="C264" s="40" t="s">
        <v>232</v>
      </c>
      <c r="D264" s="27" t="s">
        <v>100</v>
      </c>
      <c r="E264" s="2" t="s">
        <v>46</v>
      </c>
      <c r="F264" s="2" t="s">
        <v>33</v>
      </c>
    </row>
    <row r="265" spans="1:6" ht="47.25" x14ac:dyDescent="0.25">
      <c r="A265" s="31">
        <f>+'Key Dates'!$B$8+11</f>
        <v>45612</v>
      </c>
      <c r="B265" s="31">
        <f>+'Key Dates'!$B$8+48</f>
        <v>45649</v>
      </c>
      <c r="C265" s="40" t="s">
        <v>233</v>
      </c>
      <c r="D265" s="27" t="s">
        <v>32</v>
      </c>
      <c r="E265" s="2" t="s">
        <v>17</v>
      </c>
      <c r="F265" s="2" t="s">
        <v>33</v>
      </c>
    </row>
    <row r="266" spans="1:6" ht="47.25" x14ac:dyDescent="0.25">
      <c r="A266" s="31">
        <f>+'Key Dates'!$B$8+11</f>
        <v>45612</v>
      </c>
      <c r="B266" s="31">
        <f>+'Key Dates'!$B$8+48</f>
        <v>45649</v>
      </c>
      <c r="C266" s="40" t="s">
        <v>233</v>
      </c>
      <c r="D266" s="27" t="s">
        <v>32</v>
      </c>
      <c r="E266" s="2" t="s">
        <v>18</v>
      </c>
      <c r="F266" s="2" t="s">
        <v>33</v>
      </c>
    </row>
    <row r="267" spans="1:6" ht="51" x14ac:dyDescent="0.25">
      <c r="A267" s="31">
        <f>+'Key Dates'!$B$8+11</f>
        <v>45612</v>
      </c>
      <c r="B267" s="31">
        <f>+'Key Dates'!$B$8+48</f>
        <v>45649</v>
      </c>
      <c r="C267" s="40" t="s">
        <v>233</v>
      </c>
      <c r="D267" s="27" t="s">
        <v>32</v>
      </c>
      <c r="E267" s="2" t="s">
        <v>22</v>
      </c>
      <c r="F267" s="2" t="s">
        <v>33</v>
      </c>
    </row>
    <row r="268" spans="1:6" ht="51" x14ac:dyDescent="0.25">
      <c r="A268" s="31">
        <f>+'Key Dates'!$B$8+11</f>
        <v>45612</v>
      </c>
      <c r="B268" s="31">
        <f>+'Key Dates'!$B$8+48</f>
        <v>45649</v>
      </c>
      <c r="C268" s="40" t="s">
        <v>233</v>
      </c>
      <c r="D268" s="27" t="s">
        <v>32</v>
      </c>
      <c r="E268" s="2" t="s">
        <v>23</v>
      </c>
      <c r="F268" s="2" t="s">
        <v>33</v>
      </c>
    </row>
    <row r="269" spans="1:6" ht="51" x14ac:dyDescent="0.25">
      <c r="A269" s="31">
        <f>+'Key Dates'!$B$8+11</f>
        <v>45612</v>
      </c>
      <c r="B269" s="31">
        <f>+'Key Dates'!$B$8+48</f>
        <v>45649</v>
      </c>
      <c r="C269" s="40" t="s">
        <v>233</v>
      </c>
      <c r="D269" s="27" t="s">
        <v>32</v>
      </c>
      <c r="E269" s="2" t="s">
        <v>23</v>
      </c>
      <c r="F269" s="2" t="s">
        <v>33</v>
      </c>
    </row>
    <row r="270" spans="1:6" ht="47.25" x14ac:dyDescent="0.25">
      <c r="A270" s="31">
        <f>+'Key Dates'!$B$8+11</f>
        <v>45612</v>
      </c>
      <c r="B270" s="31">
        <f>+'Key Dates'!$B$8+48</f>
        <v>45649</v>
      </c>
      <c r="C270" s="40" t="s">
        <v>234</v>
      </c>
      <c r="D270" s="27" t="s">
        <v>83</v>
      </c>
      <c r="E270" s="2" t="s">
        <v>17</v>
      </c>
      <c r="F270" s="2" t="s">
        <v>33</v>
      </c>
    </row>
    <row r="271" spans="1:6" ht="47.25" x14ac:dyDescent="0.25">
      <c r="A271" s="31">
        <f>+'Key Dates'!$B$8+11</f>
        <v>45612</v>
      </c>
      <c r="B271" s="31">
        <f>+'Key Dates'!$B$8+48</f>
        <v>45649</v>
      </c>
      <c r="C271" s="40" t="s">
        <v>234</v>
      </c>
      <c r="D271" s="27" t="s">
        <v>83</v>
      </c>
      <c r="E271" s="2" t="s">
        <v>18</v>
      </c>
      <c r="F271" s="2" t="s">
        <v>33</v>
      </c>
    </row>
    <row r="272" spans="1:6" ht="47.25" x14ac:dyDescent="0.25">
      <c r="A272" s="31">
        <f>+'Key Dates'!$B$8+11</f>
        <v>45612</v>
      </c>
      <c r="B272" s="31">
        <f>+'Key Dates'!$B$8+48</f>
        <v>45649</v>
      </c>
      <c r="C272" s="40" t="s">
        <v>234</v>
      </c>
      <c r="D272" s="27" t="s">
        <v>83</v>
      </c>
      <c r="E272" s="2" t="s">
        <v>46</v>
      </c>
      <c r="F272" s="2" t="s">
        <v>33</v>
      </c>
    </row>
    <row r="273" spans="1:6" ht="165.75" x14ac:dyDescent="0.25">
      <c r="A273" s="31">
        <f>+'Key Dates'!$B$36-84</f>
        <v>45615</v>
      </c>
      <c r="B273" s="31">
        <f>+'Key Dates'!$B$36-84</f>
        <v>45615</v>
      </c>
      <c r="C273" s="41" t="s">
        <v>399</v>
      </c>
      <c r="D273" s="32" t="s">
        <v>282</v>
      </c>
      <c r="E273" s="33" t="s">
        <v>120</v>
      </c>
      <c r="F273" s="33" t="s">
        <v>35</v>
      </c>
    </row>
    <row r="274" spans="1:6" ht="94.5" x14ac:dyDescent="0.25">
      <c r="A274" s="31">
        <f>+'Key Dates'!$B$8+16</f>
        <v>45617</v>
      </c>
      <c r="B274" s="31">
        <f>+'Key Dates'!$B$8+16</f>
        <v>45617</v>
      </c>
      <c r="C274" s="40" t="s">
        <v>395</v>
      </c>
      <c r="D274" s="27" t="s">
        <v>102</v>
      </c>
      <c r="E274" s="2" t="s">
        <v>17</v>
      </c>
      <c r="F274" s="2" t="s">
        <v>33</v>
      </c>
    </row>
    <row r="275" spans="1:6" ht="94.5" x14ac:dyDescent="0.25">
      <c r="A275" s="31">
        <f>+'Key Dates'!$B$8+16</f>
        <v>45617</v>
      </c>
      <c r="B275" s="31">
        <f>+'Key Dates'!$B$8+16</f>
        <v>45617</v>
      </c>
      <c r="C275" s="40" t="s">
        <v>395</v>
      </c>
      <c r="D275" s="27" t="s">
        <v>102</v>
      </c>
      <c r="E275" s="2" t="s">
        <v>26</v>
      </c>
      <c r="F275" s="2" t="s">
        <v>33</v>
      </c>
    </row>
    <row r="276" spans="1:6" ht="94.5" x14ac:dyDescent="0.25">
      <c r="A276" s="31">
        <f>+'Key Dates'!$B$8+16</f>
        <v>45617</v>
      </c>
      <c r="B276" s="31">
        <f>+'Key Dates'!$B$8+16</f>
        <v>45617</v>
      </c>
      <c r="C276" s="40" t="s">
        <v>395</v>
      </c>
      <c r="D276" s="27" t="s">
        <v>102</v>
      </c>
      <c r="E276" s="2" t="s">
        <v>57</v>
      </c>
      <c r="F276" s="2" t="s">
        <v>33</v>
      </c>
    </row>
    <row r="277" spans="1:6" ht="94.5" x14ac:dyDescent="0.25">
      <c r="A277" s="31">
        <f>+'Key Dates'!$B$8+16</f>
        <v>45617</v>
      </c>
      <c r="B277" s="31">
        <f>+'Key Dates'!$B$8+16</f>
        <v>45617</v>
      </c>
      <c r="C277" s="40" t="s">
        <v>395</v>
      </c>
      <c r="D277" s="27" t="s">
        <v>102</v>
      </c>
      <c r="E277" s="2" t="s">
        <v>49</v>
      </c>
      <c r="F277" s="2" t="s">
        <v>33</v>
      </c>
    </row>
    <row r="278" spans="1:6" ht="94.5" x14ac:dyDescent="0.25">
      <c r="A278" s="31">
        <f>+'Key Dates'!$B$8+16</f>
        <v>45617</v>
      </c>
      <c r="B278" s="31">
        <f>+'Key Dates'!$B$8+16</f>
        <v>45617</v>
      </c>
      <c r="C278" s="40" t="s">
        <v>395</v>
      </c>
      <c r="D278" s="27" t="s">
        <v>102</v>
      </c>
      <c r="E278" s="2" t="s">
        <v>18</v>
      </c>
      <c r="F278" s="2" t="s">
        <v>33</v>
      </c>
    </row>
    <row r="279" spans="1:6" ht="110.25" x14ac:dyDescent="0.25">
      <c r="A279" s="31">
        <f>+'Key Dates'!$B$8+16</f>
        <v>45617</v>
      </c>
      <c r="B279" s="31">
        <f>+'Key Dates'!$B$8+16</f>
        <v>45617</v>
      </c>
      <c r="C279" s="40" t="s">
        <v>275</v>
      </c>
      <c r="D279" s="27" t="s">
        <v>103</v>
      </c>
      <c r="E279" s="2" t="s">
        <v>17</v>
      </c>
      <c r="F279" s="2" t="s">
        <v>33</v>
      </c>
    </row>
    <row r="280" spans="1:6" ht="110.25" x14ac:dyDescent="0.25">
      <c r="A280" s="31">
        <f>+'Key Dates'!$B$8+16</f>
        <v>45617</v>
      </c>
      <c r="B280" s="31">
        <f>+'Key Dates'!$B$8+16</f>
        <v>45617</v>
      </c>
      <c r="C280" s="40" t="s">
        <v>275</v>
      </c>
      <c r="D280" s="27" t="s">
        <v>103</v>
      </c>
      <c r="E280" s="2" t="s">
        <v>18</v>
      </c>
      <c r="F280" s="2" t="s">
        <v>33</v>
      </c>
    </row>
    <row r="281" spans="1:6" ht="110.25" x14ac:dyDescent="0.25">
      <c r="A281" s="31">
        <f>+'Key Dates'!$B$8+16</f>
        <v>45617</v>
      </c>
      <c r="B281" s="31">
        <f>+'Key Dates'!$B$8+16</f>
        <v>45617</v>
      </c>
      <c r="C281" s="40" t="s">
        <v>275</v>
      </c>
      <c r="D281" s="27" t="s">
        <v>103</v>
      </c>
      <c r="E281" s="2" t="s">
        <v>19</v>
      </c>
      <c r="F281" s="2" t="s">
        <v>33</v>
      </c>
    </row>
    <row r="282" spans="1:6" ht="110.25" x14ac:dyDescent="0.25">
      <c r="A282" s="31">
        <f>+'Key Dates'!$B$8+16</f>
        <v>45617</v>
      </c>
      <c r="B282" s="31">
        <f>+'Key Dates'!$B$8+16</f>
        <v>45617</v>
      </c>
      <c r="C282" s="40" t="s">
        <v>275</v>
      </c>
      <c r="D282" s="27" t="s">
        <v>103</v>
      </c>
      <c r="E282" s="2" t="s">
        <v>20</v>
      </c>
      <c r="F282" s="2" t="s">
        <v>33</v>
      </c>
    </row>
    <row r="283" spans="1:6" ht="110.25" x14ac:dyDescent="0.25">
      <c r="A283" s="31">
        <f>+'Key Dates'!$B$8+16</f>
        <v>45617</v>
      </c>
      <c r="B283" s="31">
        <f>+'Key Dates'!$B$8+16</f>
        <v>45617</v>
      </c>
      <c r="C283" s="40" t="s">
        <v>275</v>
      </c>
      <c r="D283" s="27" t="s">
        <v>103</v>
      </c>
      <c r="E283" s="2" t="s">
        <v>29</v>
      </c>
      <c r="F283" s="2" t="s">
        <v>33</v>
      </c>
    </row>
    <row r="284" spans="1:6" ht="110.25" x14ac:dyDescent="0.25">
      <c r="A284" s="31">
        <f>+'Key Dates'!$B$8+16</f>
        <v>45617</v>
      </c>
      <c r="B284" s="31">
        <f>+'Key Dates'!$B$8+16</f>
        <v>45617</v>
      </c>
      <c r="C284" s="40" t="s">
        <v>275</v>
      </c>
      <c r="D284" s="27" t="s">
        <v>103</v>
      </c>
      <c r="E284" s="2" t="s">
        <v>21</v>
      </c>
      <c r="F284" s="2" t="s">
        <v>33</v>
      </c>
    </row>
    <row r="285" spans="1:6" ht="94.5" x14ac:dyDescent="0.25">
      <c r="A285" s="31">
        <f>+'Key Dates'!$B$8+16</f>
        <v>45617</v>
      </c>
      <c r="B285" s="31">
        <f>+'Key Dates'!$B$8+17</f>
        <v>45618</v>
      </c>
      <c r="C285" s="40" t="s">
        <v>402</v>
      </c>
      <c r="D285" s="27" t="s">
        <v>403</v>
      </c>
      <c r="E285" s="2" t="s">
        <v>17</v>
      </c>
      <c r="F285" s="2" t="s">
        <v>89</v>
      </c>
    </row>
    <row r="286" spans="1:6" ht="94.5" x14ac:dyDescent="0.25">
      <c r="A286" s="31">
        <f>+'Key Dates'!$B$8+16</f>
        <v>45617</v>
      </c>
      <c r="B286" s="31">
        <f>+'Key Dates'!$B$8+17</f>
        <v>45618</v>
      </c>
      <c r="C286" s="40" t="s">
        <v>402</v>
      </c>
      <c r="D286" s="27" t="s">
        <v>403</v>
      </c>
      <c r="E286" s="2" t="s">
        <v>49</v>
      </c>
      <c r="F286" s="2" t="s">
        <v>89</v>
      </c>
    </row>
    <row r="287" spans="1:6" ht="94.5" x14ac:dyDescent="0.25">
      <c r="A287" s="31">
        <f>+'Key Dates'!$B$8+16</f>
        <v>45617</v>
      </c>
      <c r="B287" s="31">
        <f>+'Key Dates'!$B$8+17</f>
        <v>45618</v>
      </c>
      <c r="C287" s="40" t="s">
        <v>402</v>
      </c>
      <c r="D287" s="27" t="s">
        <v>403</v>
      </c>
      <c r="E287" s="2" t="s">
        <v>57</v>
      </c>
      <c r="F287" s="2" t="s">
        <v>89</v>
      </c>
    </row>
    <row r="288" spans="1:6" ht="94.5" x14ac:dyDescent="0.25">
      <c r="A288" s="31">
        <f>+'Key Dates'!$B$8+16</f>
        <v>45617</v>
      </c>
      <c r="B288" s="31">
        <f>+'Key Dates'!$B$8+17</f>
        <v>45618</v>
      </c>
      <c r="C288" s="40" t="s">
        <v>402</v>
      </c>
      <c r="D288" s="27" t="s">
        <v>403</v>
      </c>
      <c r="E288" s="2" t="s">
        <v>18</v>
      </c>
      <c r="F288" s="2" t="s">
        <v>89</v>
      </c>
    </row>
    <row r="289" spans="1:6" ht="63" x14ac:dyDescent="0.25">
      <c r="A289" s="31">
        <f>+'Key Dates'!$B$8+16</f>
        <v>45617</v>
      </c>
      <c r="B289" s="31">
        <f>+'Key Dates'!$B$8+17</f>
        <v>45618</v>
      </c>
      <c r="C289" s="40" t="s">
        <v>405</v>
      </c>
      <c r="D289" s="27" t="s">
        <v>404</v>
      </c>
      <c r="E289" s="2" t="s">
        <v>17</v>
      </c>
      <c r="F289" s="2" t="s">
        <v>89</v>
      </c>
    </row>
    <row r="290" spans="1:6" ht="63" x14ac:dyDescent="0.25">
      <c r="A290" s="31">
        <f>+'Key Dates'!$B$8+16</f>
        <v>45617</v>
      </c>
      <c r="B290" s="31">
        <f>+'Key Dates'!$B$8+17</f>
        <v>45618</v>
      </c>
      <c r="C290" s="40" t="s">
        <v>405</v>
      </c>
      <c r="D290" s="27" t="s">
        <v>404</v>
      </c>
      <c r="E290" s="2" t="s">
        <v>49</v>
      </c>
      <c r="F290" s="2" t="s">
        <v>89</v>
      </c>
    </row>
    <row r="291" spans="1:6" ht="63" x14ac:dyDescent="0.25">
      <c r="A291" s="31">
        <f>+'Key Dates'!$B$8+16</f>
        <v>45617</v>
      </c>
      <c r="B291" s="31">
        <f>+'Key Dates'!$B$8+17</f>
        <v>45618</v>
      </c>
      <c r="C291" s="40" t="s">
        <v>405</v>
      </c>
      <c r="D291" s="27" t="s">
        <v>404</v>
      </c>
      <c r="E291" s="2" t="s">
        <v>57</v>
      </c>
      <c r="F291" s="2" t="s">
        <v>89</v>
      </c>
    </row>
    <row r="292" spans="1:6" ht="63" x14ac:dyDescent="0.25">
      <c r="A292" s="31">
        <f>+'Key Dates'!$B$8+16</f>
        <v>45617</v>
      </c>
      <c r="B292" s="31">
        <f>+'Key Dates'!$B$8+17</f>
        <v>45618</v>
      </c>
      <c r="C292" s="40" t="s">
        <v>405</v>
      </c>
      <c r="D292" s="27" t="s">
        <v>404</v>
      </c>
      <c r="E292" s="2" t="s">
        <v>18</v>
      </c>
      <c r="F292" s="2" t="s">
        <v>89</v>
      </c>
    </row>
    <row r="293" spans="1:6" ht="141.75" x14ac:dyDescent="0.25">
      <c r="A293" s="31">
        <f>+'Key Dates'!$B$8+16</f>
        <v>45617</v>
      </c>
      <c r="B293" s="31">
        <f>+'Key Dates'!$B$8+18</f>
        <v>45619</v>
      </c>
      <c r="C293" s="42" t="s">
        <v>396</v>
      </c>
      <c r="D293" s="27" t="s">
        <v>398</v>
      </c>
      <c r="E293" s="2" t="s">
        <v>17</v>
      </c>
      <c r="F293" s="2" t="s">
        <v>33</v>
      </c>
    </row>
    <row r="294" spans="1:6" ht="141.75" x14ac:dyDescent="0.25">
      <c r="A294" s="31">
        <f>+'Key Dates'!$B$8+16</f>
        <v>45617</v>
      </c>
      <c r="B294" s="31">
        <f>+'Key Dates'!$B$8+18</f>
        <v>45619</v>
      </c>
      <c r="C294" s="42" t="s">
        <v>396</v>
      </c>
      <c r="D294" s="27" t="s">
        <v>398</v>
      </c>
      <c r="E294" s="2" t="s">
        <v>26</v>
      </c>
      <c r="F294" s="2" t="s">
        <v>33</v>
      </c>
    </row>
    <row r="295" spans="1:6" ht="141.75" x14ac:dyDescent="0.25">
      <c r="A295" s="31">
        <f>+'Key Dates'!$B$8+16</f>
        <v>45617</v>
      </c>
      <c r="B295" s="31">
        <f>+'Key Dates'!$B$8+18</f>
        <v>45619</v>
      </c>
      <c r="C295" s="42" t="s">
        <v>396</v>
      </c>
      <c r="D295" s="27" t="s">
        <v>398</v>
      </c>
      <c r="E295" s="2" t="s">
        <v>49</v>
      </c>
      <c r="F295" s="2" t="s">
        <v>33</v>
      </c>
    </row>
    <row r="296" spans="1:6" ht="141.75" x14ac:dyDescent="0.25">
      <c r="A296" s="31">
        <f>+'Key Dates'!$B$8+16</f>
        <v>45617</v>
      </c>
      <c r="B296" s="31">
        <f>+'Key Dates'!$B$8+18</f>
        <v>45619</v>
      </c>
      <c r="C296" s="42" t="s">
        <v>396</v>
      </c>
      <c r="D296" s="27" t="s">
        <v>398</v>
      </c>
      <c r="E296" s="2" t="s">
        <v>18</v>
      </c>
      <c r="F296" s="2" t="s">
        <v>33</v>
      </c>
    </row>
    <row r="297" spans="1:6" ht="47.25" x14ac:dyDescent="0.25">
      <c r="A297" s="31">
        <f>+'Key Dates'!$B$8+16</f>
        <v>45617</v>
      </c>
      <c r="B297" s="31">
        <f>+'Key Dates'!$B$8+23</f>
        <v>45624</v>
      </c>
      <c r="C297" s="40" t="s">
        <v>406</v>
      </c>
      <c r="D297" s="27" t="s">
        <v>404</v>
      </c>
      <c r="E297" s="2" t="s">
        <v>17</v>
      </c>
      <c r="F297" s="2" t="s">
        <v>89</v>
      </c>
    </row>
    <row r="298" spans="1:6" ht="47.25" x14ac:dyDescent="0.25">
      <c r="A298" s="31">
        <f>+'Key Dates'!$B$8+16</f>
        <v>45617</v>
      </c>
      <c r="B298" s="31">
        <f>+'Key Dates'!$B$8+23</f>
        <v>45624</v>
      </c>
      <c r="C298" s="40" t="s">
        <v>406</v>
      </c>
      <c r="D298" s="27" t="s">
        <v>404</v>
      </c>
      <c r="E298" s="2" t="s">
        <v>49</v>
      </c>
      <c r="F298" s="2" t="s">
        <v>89</v>
      </c>
    </row>
    <row r="299" spans="1:6" ht="47.25" x14ac:dyDescent="0.25">
      <c r="A299" s="31">
        <f>+'Key Dates'!$B$8+16</f>
        <v>45617</v>
      </c>
      <c r="B299" s="31">
        <f>+'Key Dates'!$B$8+23</f>
        <v>45624</v>
      </c>
      <c r="C299" s="40" t="s">
        <v>406</v>
      </c>
      <c r="D299" s="27" t="s">
        <v>404</v>
      </c>
      <c r="E299" s="2" t="s">
        <v>57</v>
      </c>
      <c r="F299" s="2" t="s">
        <v>89</v>
      </c>
    </row>
    <row r="300" spans="1:6" ht="47.25" x14ac:dyDescent="0.25">
      <c r="A300" s="31">
        <f>+'Key Dates'!$B$8+16</f>
        <v>45617</v>
      </c>
      <c r="B300" s="31">
        <f>+'Key Dates'!$B$8+23</f>
        <v>45624</v>
      </c>
      <c r="C300" s="40" t="s">
        <v>406</v>
      </c>
      <c r="D300" s="27" t="s">
        <v>404</v>
      </c>
      <c r="E300" s="2" t="s">
        <v>18</v>
      </c>
      <c r="F300" s="2" t="s">
        <v>89</v>
      </c>
    </row>
    <row r="301" spans="1:6" ht="126" x14ac:dyDescent="0.25">
      <c r="A301" s="31">
        <f>+'Key Dates'!$B$8+16</f>
        <v>45617</v>
      </c>
      <c r="B301" s="31">
        <f>+'Key Dates'!$B$8+23</f>
        <v>45624</v>
      </c>
      <c r="C301" s="42" t="s">
        <v>397</v>
      </c>
      <c r="D301" s="27" t="s">
        <v>86</v>
      </c>
      <c r="E301" s="2" t="s">
        <v>17</v>
      </c>
      <c r="F301" s="2" t="s">
        <v>33</v>
      </c>
    </row>
    <row r="302" spans="1:6" ht="126" x14ac:dyDescent="0.25">
      <c r="A302" s="31">
        <f>+'Key Dates'!$B$8+16</f>
        <v>45617</v>
      </c>
      <c r="B302" s="31">
        <f>+'Key Dates'!$B$8+23</f>
        <v>45624</v>
      </c>
      <c r="C302" s="42" t="s">
        <v>397</v>
      </c>
      <c r="D302" s="27" t="s">
        <v>86</v>
      </c>
      <c r="E302" s="2" t="s">
        <v>26</v>
      </c>
      <c r="F302" s="2" t="s">
        <v>33</v>
      </c>
    </row>
    <row r="303" spans="1:6" ht="126" x14ac:dyDescent="0.25">
      <c r="A303" s="31">
        <f>+'Key Dates'!$B$8+16</f>
        <v>45617</v>
      </c>
      <c r="B303" s="31">
        <f>+'Key Dates'!$B$8+23</f>
        <v>45624</v>
      </c>
      <c r="C303" s="42" t="s">
        <v>397</v>
      </c>
      <c r="D303" s="27" t="s">
        <v>86</v>
      </c>
      <c r="E303" s="2" t="s">
        <v>49</v>
      </c>
      <c r="F303" s="2" t="s">
        <v>33</v>
      </c>
    </row>
    <row r="304" spans="1:6" ht="126" x14ac:dyDescent="0.25">
      <c r="A304" s="31">
        <f>+'Key Dates'!$B$8+16</f>
        <v>45617</v>
      </c>
      <c r="B304" s="31">
        <f>+'Key Dates'!$B$8+23</f>
        <v>45624</v>
      </c>
      <c r="C304" s="42" t="s">
        <v>397</v>
      </c>
      <c r="D304" s="27" t="s">
        <v>86</v>
      </c>
      <c r="E304" s="2" t="s">
        <v>18</v>
      </c>
      <c r="F304" s="2" t="s">
        <v>33</v>
      </c>
    </row>
    <row r="305" spans="1:6" ht="126" x14ac:dyDescent="0.25">
      <c r="A305" s="31">
        <f>+'Key Dates'!$B$8+16</f>
        <v>45617</v>
      </c>
      <c r="B305" s="31">
        <v>45657</v>
      </c>
      <c r="C305" s="40" t="s">
        <v>235</v>
      </c>
      <c r="D305" s="27" t="s">
        <v>81</v>
      </c>
      <c r="E305" s="2" t="s">
        <v>17</v>
      </c>
      <c r="F305" s="2" t="s">
        <v>49</v>
      </c>
    </row>
    <row r="306" spans="1:6" ht="126" x14ac:dyDescent="0.25">
      <c r="A306" s="31">
        <f>+'Key Dates'!$B$8+16</f>
        <v>45617</v>
      </c>
      <c r="B306" s="31">
        <v>45657</v>
      </c>
      <c r="C306" s="40" t="s">
        <v>235</v>
      </c>
      <c r="D306" s="27" t="s">
        <v>81</v>
      </c>
      <c r="E306" s="2" t="s">
        <v>26</v>
      </c>
      <c r="F306" s="2" t="s">
        <v>49</v>
      </c>
    </row>
    <row r="307" spans="1:6" ht="126" x14ac:dyDescent="0.25">
      <c r="A307" s="31">
        <f>+'Key Dates'!$B$8+16</f>
        <v>45617</v>
      </c>
      <c r="B307" s="31">
        <v>45657</v>
      </c>
      <c r="C307" s="40" t="s">
        <v>235</v>
      </c>
      <c r="D307" s="27" t="s">
        <v>81</v>
      </c>
      <c r="E307" s="2" t="s">
        <v>49</v>
      </c>
      <c r="F307" s="2" t="s">
        <v>49</v>
      </c>
    </row>
    <row r="308" spans="1:6" ht="78.75" x14ac:dyDescent="0.25">
      <c r="A308" s="31">
        <f>+'Key Dates'!$B$8+18</f>
        <v>45619</v>
      </c>
      <c r="B308" s="31">
        <f>+'Key Dates'!$B$8+25</f>
        <v>45626</v>
      </c>
      <c r="C308" s="40" t="s">
        <v>217</v>
      </c>
      <c r="D308" s="27" t="s">
        <v>87</v>
      </c>
      <c r="E308" s="2" t="s">
        <v>17</v>
      </c>
      <c r="F308" s="2" t="s">
        <v>35</v>
      </c>
    </row>
    <row r="309" spans="1:6" ht="78.75" x14ac:dyDescent="0.25">
      <c r="A309" s="31">
        <f>+'Key Dates'!$B$8+18</f>
        <v>45619</v>
      </c>
      <c r="B309" s="31">
        <f>+'Key Dates'!$B$8+25</f>
        <v>45626</v>
      </c>
      <c r="C309" s="40" t="s">
        <v>217</v>
      </c>
      <c r="D309" s="27" t="s">
        <v>87</v>
      </c>
      <c r="E309" s="2" t="s">
        <v>18</v>
      </c>
      <c r="F309" s="2" t="s">
        <v>35</v>
      </c>
    </row>
    <row r="310" spans="1:6" ht="78.75" x14ac:dyDescent="0.25">
      <c r="A310" s="31">
        <f>+'Key Dates'!$B$8+18</f>
        <v>45619</v>
      </c>
      <c r="B310" s="31">
        <f>+'Key Dates'!$B$8+25</f>
        <v>45626</v>
      </c>
      <c r="C310" s="40" t="s">
        <v>217</v>
      </c>
      <c r="D310" s="27" t="s">
        <v>87</v>
      </c>
      <c r="E310" s="2" t="s">
        <v>22</v>
      </c>
      <c r="F310" s="2" t="s">
        <v>35</v>
      </c>
    </row>
    <row r="311" spans="1:6" ht="78.75" x14ac:dyDescent="0.25">
      <c r="A311" s="31">
        <f>+'Key Dates'!$B$8+18</f>
        <v>45619</v>
      </c>
      <c r="B311" s="31">
        <f>+'Key Dates'!$B$8+25</f>
        <v>45626</v>
      </c>
      <c r="C311" s="40" t="s">
        <v>217</v>
      </c>
      <c r="D311" s="27" t="s">
        <v>87</v>
      </c>
      <c r="E311" s="2" t="s">
        <v>23</v>
      </c>
      <c r="F311" s="2" t="s">
        <v>35</v>
      </c>
    </row>
    <row r="312" spans="1:6" ht="31.5" x14ac:dyDescent="0.25">
      <c r="A312" s="31">
        <f>+'Key Dates'!$B$18</f>
        <v>45624</v>
      </c>
      <c r="B312" s="31">
        <f>+'Key Dates'!$B$18</f>
        <v>45624</v>
      </c>
      <c r="C312" s="42" t="s">
        <v>345</v>
      </c>
      <c r="D312" s="27" t="s">
        <v>27</v>
      </c>
      <c r="E312" s="2" t="s">
        <v>28</v>
      </c>
      <c r="F312" s="2" t="s">
        <v>28</v>
      </c>
    </row>
    <row r="313" spans="1:6" ht="94.5" x14ac:dyDescent="0.25">
      <c r="A313" s="31">
        <f>+'Key Dates'!$B$18+1</f>
        <v>45625</v>
      </c>
      <c r="B313" s="31">
        <f>+'Key Dates'!$B$18+1</f>
        <v>45625</v>
      </c>
      <c r="C313" s="42" t="s">
        <v>346</v>
      </c>
      <c r="D313" s="27" t="s">
        <v>27</v>
      </c>
      <c r="E313" s="2" t="s">
        <v>28</v>
      </c>
      <c r="F313" s="2" t="s">
        <v>28</v>
      </c>
    </row>
    <row r="314" spans="1:6" ht="157.5" x14ac:dyDescent="0.25">
      <c r="A314" s="31">
        <f>+'Key Dates'!$B$8+24</f>
        <v>45625</v>
      </c>
      <c r="B314" s="31">
        <f>+'Key Dates'!$B$8+24</f>
        <v>45625</v>
      </c>
      <c r="C314" s="40" t="s">
        <v>401</v>
      </c>
      <c r="D314" s="27" t="s">
        <v>104</v>
      </c>
      <c r="E314" s="2" t="s">
        <v>17</v>
      </c>
      <c r="F314" s="2" t="s">
        <v>33</v>
      </c>
    </row>
    <row r="315" spans="1:6" ht="157.5" x14ac:dyDescent="0.25">
      <c r="A315" s="31">
        <f>+'Key Dates'!$B$8+24</f>
        <v>45625</v>
      </c>
      <c r="B315" s="31">
        <f>+'Key Dates'!$B$8+24</f>
        <v>45625</v>
      </c>
      <c r="C315" s="40" t="s">
        <v>401</v>
      </c>
      <c r="D315" s="27" t="s">
        <v>104</v>
      </c>
      <c r="E315" s="2" t="s">
        <v>26</v>
      </c>
      <c r="F315" s="2" t="s">
        <v>33</v>
      </c>
    </row>
    <row r="316" spans="1:6" ht="157.5" x14ac:dyDescent="0.25">
      <c r="A316" s="31">
        <f>+'Key Dates'!$B$8+24</f>
        <v>45625</v>
      </c>
      <c r="B316" s="31">
        <f>+'Key Dates'!$B$8+24</f>
        <v>45625</v>
      </c>
      <c r="C316" s="40" t="s">
        <v>401</v>
      </c>
      <c r="D316" s="27" t="s">
        <v>104</v>
      </c>
      <c r="E316" s="2" t="s">
        <v>49</v>
      </c>
      <c r="F316" s="2" t="s">
        <v>33</v>
      </c>
    </row>
    <row r="317" spans="1:6" ht="173.25" x14ac:dyDescent="0.25">
      <c r="A317" s="31">
        <f>+'Key Dates'!$B$9-98</f>
        <v>45629</v>
      </c>
      <c r="B317" s="31">
        <f>+'Key Dates'!$B$9-98</f>
        <v>45629</v>
      </c>
      <c r="C317" s="41" t="s">
        <v>400</v>
      </c>
      <c r="D317" s="32" t="s">
        <v>236</v>
      </c>
      <c r="E317" s="2" t="s">
        <v>17</v>
      </c>
      <c r="F317" s="2" t="s">
        <v>129</v>
      </c>
    </row>
    <row r="318" spans="1:6" ht="173.25" x14ac:dyDescent="0.25">
      <c r="A318" s="31">
        <f>+'Key Dates'!$B$9-98</f>
        <v>45629</v>
      </c>
      <c r="B318" s="31">
        <f>+'Key Dates'!$B$9-98</f>
        <v>45629</v>
      </c>
      <c r="C318" s="41" t="s">
        <v>400</v>
      </c>
      <c r="D318" s="32" t="s">
        <v>236</v>
      </c>
      <c r="E318" s="2" t="s">
        <v>18</v>
      </c>
      <c r="F318" s="2" t="s">
        <v>129</v>
      </c>
    </row>
    <row r="319" spans="1:6" ht="173.25" x14ac:dyDescent="0.25">
      <c r="A319" s="31">
        <f>+'Key Dates'!$B$9-98</f>
        <v>45629</v>
      </c>
      <c r="B319" s="31">
        <f>+'Key Dates'!$B$9-98</f>
        <v>45629</v>
      </c>
      <c r="C319" s="41" t="s">
        <v>400</v>
      </c>
      <c r="D319" s="32" t="s">
        <v>236</v>
      </c>
      <c r="E319" s="2" t="s">
        <v>29</v>
      </c>
      <c r="F319" s="2" t="s">
        <v>129</v>
      </c>
    </row>
    <row r="320" spans="1:6" ht="94.5" x14ac:dyDescent="0.25">
      <c r="A320" s="31">
        <f>+'Key Dates'!$B$36-70</f>
        <v>45629</v>
      </c>
      <c r="B320" s="31">
        <f>+'Key Dates'!$B$36-70</f>
        <v>45629</v>
      </c>
      <c r="C320" s="41" t="s">
        <v>347</v>
      </c>
      <c r="D320" s="32" t="s">
        <v>132</v>
      </c>
      <c r="E320" s="33" t="s">
        <v>120</v>
      </c>
      <c r="F320" s="33" t="s">
        <v>38</v>
      </c>
    </row>
    <row r="321" spans="1:6" ht="31.5" x14ac:dyDescent="0.25">
      <c r="A321" s="31">
        <f>+'Key Dates'!$B$8+30</f>
        <v>45631</v>
      </c>
      <c r="B321" s="31">
        <f>+'Key Dates'!$B$8+30</f>
        <v>45631</v>
      </c>
      <c r="C321" s="40" t="s">
        <v>206</v>
      </c>
      <c r="D321" s="27" t="s">
        <v>55</v>
      </c>
      <c r="E321" s="2" t="s">
        <v>17</v>
      </c>
      <c r="F321" s="2" t="s">
        <v>25</v>
      </c>
    </row>
    <row r="322" spans="1:6" ht="31.5" x14ac:dyDescent="0.25">
      <c r="A322" s="31">
        <f>+'Key Dates'!$B$8+30</f>
        <v>45631</v>
      </c>
      <c r="B322" s="31">
        <f>+'Key Dates'!$B$8+30</f>
        <v>45631</v>
      </c>
      <c r="C322" s="40" t="s">
        <v>206</v>
      </c>
      <c r="D322" s="27" t="s">
        <v>55</v>
      </c>
      <c r="E322" s="2" t="s">
        <v>26</v>
      </c>
      <c r="F322" s="2" t="s">
        <v>25</v>
      </c>
    </row>
    <row r="323" spans="1:6" ht="31.5" x14ac:dyDescent="0.25">
      <c r="A323" s="31">
        <f>+'Key Dates'!$B$8+30</f>
        <v>45631</v>
      </c>
      <c r="B323" s="31">
        <f>+'Key Dates'!$B$8+30</f>
        <v>45631</v>
      </c>
      <c r="C323" s="40" t="s">
        <v>206</v>
      </c>
      <c r="D323" s="27" t="s">
        <v>55</v>
      </c>
      <c r="E323" s="2" t="s">
        <v>49</v>
      </c>
      <c r="F323" s="2" t="s">
        <v>25</v>
      </c>
    </row>
    <row r="324" spans="1:6" ht="31.5" x14ac:dyDescent="0.25">
      <c r="A324" s="31">
        <f>+'Key Dates'!$B$8+30</f>
        <v>45631</v>
      </c>
      <c r="B324" s="31">
        <f>+'Key Dates'!$B$8+30</f>
        <v>45631</v>
      </c>
      <c r="C324" s="40" t="s">
        <v>206</v>
      </c>
      <c r="D324" s="27" t="s">
        <v>55</v>
      </c>
      <c r="E324" s="2" t="s">
        <v>18</v>
      </c>
      <c r="F324" s="2" t="s">
        <v>25</v>
      </c>
    </row>
    <row r="325" spans="1:6" ht="51" x14ac:dyDescent="0.25">
      <c r="A325" s="31">
        <f>+'Key Dates'!$B$8+30</f>
        <v>45631</v>
      </c>
      <c r="B325" s="31">
        <f>+'Key Dates'!$B$8+30</f>
        <v>45631</v>
      </c>
      <c r="C325" s="40" t="s">
        <v>206</v>
      </c>
      <c r="D325" s="27" t="s">
        <v>55</v>
      </c>
      <c r="E325" s="2" t="s">
        <v>386</v>
      </c>
      <c r="F325" s="2" t="s">
        <v>25</v>
      </c>
    </row>
    <row r="326" spans="1:6" ht="31.5" x14ac:dyDescent="0.25">
      <c r="A326" s="31">
        <f>+'Key Dates'!$B$8+30</f>
        <v>45631</v>
      </c>
      <c r="B326" s="31">
        <f>+'Key Dates'!$B$8+30</f>
        <v>45631</v>
      </c>
      <c r="C326" s="40" t="s">
        <v>206</v>
      </c>
      <c r="D326" s="27" t="s">
        <v>55</v>
      </c>
      <c r="E326" s="2" t="s">
        <v>19</v>
      </c>
      <c r="F326" s="2" t="s">
        <v>25</v>
      </c>
    </row>
    <row r="327" spans="1:6" ht="38.25" x14ac:dyDescent="0.25">
      <c r="A327" s="31">
        <f>+'Key Dates'!$B$8+30</f>
        <v>45631</v>
      </c>
      <c r="B327" s="31">
        <f>+'Key Dates'!$B$8+30</f>
        <v>45631</v>
      </c>
      <c r="C327" s="40" t="s">
        <v>206</v>
      </c>
      <c r="D327" s="27" t="s">
        <v>55</v>
      </c>
      <c r="E327" s="2" t="s">
        <v>20</v>
      </c>
      <c r="F327" s="2" t="s">
        <v>25</v>
      </c>
    </row>
    <row r="328" spans="1:6" ht="38.25" x14ac:dyDescent="0.25">
      <c r="A328" s="31">
        <f>+'Key Dates'!$B$8+30</f>
        <v>45631</v>
      </c>
      <c r="B328" s="31">
        <f>+'Key Dates'!$B$8+30</f>
        <v>45631</v>
      </c>
      <c r="C328" s="40" t="s">
        <v>206</v>
      </c>
      <c r="D328" s="27" t="s">
        <v>55</v>
      </c>
      <c r="E328" s="2" t="s">
        <v>21</v>
      </c>
      <c r="F328" s="2" t="s">
        <v>25</v>
      </c>
    </row>
    <row r="329" spans="1:6" ht="51" x14ac:dyDescent="0.25">
      <c r="A329" s="31">
        <f>+'Key Dates'!$B$8+30</f>
        <v>45631</v>
      </c>
      <c r="B329" s="31">
        <f>+'Key Dates'!$B$8+30</f>
        <v>45631</v>
      </c>
      <c r="C329" s="40" t="s">
        <v>206</v>
      </c>
      <c r="D329" s="27" t="s">
        <v>55</v>
      </c>
      <c r="E329" s="2" t="s">
        <v>22</v>
      </c>
      <c r="F329" s="2" t="s">
        <v>25</v>
      </c>
    </row>
    <row r="330" spans="1:6" ht="51" x14ac:dyDescent="0.25">
      <c r="A330" s="31">
        <f>+'Key Dates'!$B$8+30</f>
        <v>45631</v>
      </c>
      <c r="B330" s="31">
        <f>+'Key Dates'!$B$8+30</f>
        <v>45631</v>
      </c>
      <c r="C330" s="40" t="s">
        <v>206</v>
      </c>
      <c r="D330" s="27" t="s">
        <v>55</v>
      </c>
      <c r="E330" s="2" t="s">
        <v>23</v>
      </c>
      <c r="F330" s="2" t="s">
        <v>25</v>
      </c>
    </row>
    <row r="331" spans="1:6" ht="31.5" x14ac:dyDescent="0.25">
      <c r="A331" s="31">
        <f>+'Key Dates'!$B$8+30</f>
        <v>45631</v>
      </c>
      <c r="B331" s="31">
        <f>+'Key Dates'!$B$8+30</f>
        <v>45631</v>
      </c>
      <c r="C331" s="40" t="s">
        <v>206</v>
      </c>
      <c r="D331" s="27" t="s">
        <v>55</v>
      </c>
      <c r="E331" s="2" t="s">
        <v>46</v>
      </c>
      <c r="F331" s="2" t="s">
        <v>25</v>
      </c>
    </row>
    <row r="332" spans="1:6" ht="63" x14ac:dyDescent="0.25">
      <c r="A332" s="31">
        <f>+'Key Dates'!$B$32-6</f>
        <v>45636</v>
      </c>
      <c r="B332" s="31">
        <f>+'Key Dates'!$B$32-6</f>
        <v>45636</v>
      </c>
      <c r="C332" s="40" t="s">
        <v>237</v>
      </c>
      <c r="D332" s="27" t="s">
        <v>105</v>
      </c>
      <c r="E332" s="2" t="s">
        <v>17</v>
      </c>
      <c r="F332" s="2" t="s">
        <v>89</v>
      </c>
    </row>
    <row r="333" spans="1:6" ht="63" x14ac:dyDescent="0.25">
      <c r="A333" s="31">
        <f>+'Key Dates'!$B$32-6</f>
        <v>45636</v>
      </c>
      <c r="B333" s="31">
        <f>+'Key Dates'!$B$32-6</f>
        <v>45636</v>
      </c>
      <c r="C333" s="40" t="s">
        <v>237</v>
      </c>
      <c r="D333" s="27" t="s">
        <v>105</v>
      </c>
      <c r="E333" s="2" t="s">
        <v>57</v>
      </c>
      <c r="F333" s="2" t="s">
        <v>89</v>
      </c>
    </row>
    <row r="334" spans="1:6" ht="63" x14ac:dyDescent="0.25">
      <c r="A334" s="31">
        <f>+'Key Dates'!$B$32-6</f>
        <v>45636</v>
      </c>
      <c r="B334" s="31">
        <f>+'Key Dates'!$B$32-6</f>
        <v>45636</v>
      </c>
      <c r="C334" s="40" t="s">
        <v>237</v>
      </c>
      <c r="D334" s="27" t="s">
        <v>105</v>
      </c>
      <c r="E334" s="2" t="s">
        <v>49</v>
      </c>
      <c r="F334" s="2" t="s">
        <v>89</v>
      </c>
    </row>
    <row r="335" spans="1:6" ht="63" x14ac:dyDescent="0.25">
      <c r="A335" s="31">
        <f>+'Key Dates'!$B$9-90</f>
        <v>45637</v>
      </c>
      <c r="B335" s="31">
        <f>+'Key Dates'!$B$9-90</f>
        <v>45637</v>
      </c>
      <c r="C335" s="40" t="s">
        <v>348</v>
      </c>
      <c r="D335" s="32" t="s">
        <v>290</v>
      </c>
      <c r="E335" s="2" t="s">
        <v>17</v>
      </c>
      <c r="F335" s="2" t="s">
        <v>30</v>
      </c>
    </row>
    <row r="336" spans="1:6" ht="63" x14ac:dyDescent="0.25">
      <c r="A336" s="31">
        <f>+'Key Dates'!$B$9-90</f>
        <v>45637</v>
      </c>
      <c r="B336" s="31">
        <f>+'Key Dates'!$B$9-90</f>
        <v>45637</v>
      </c>
      <c r="C336" s="40" t="s">
        <v>348</v>
      </c>
      <c r="D336" s="32" t="s">
        <v>290</v>
      </c>
      <c r="E336" s="2" t="s">
        <v>18</v>
      </c>
      <c r="F336" s="2" t="s">
        <v>30</v>
      </c>
    </row>
    <row r="337" spans="1:6" ht="63" x14ac:dyDescent="0.25">
      <c r="A337" s="31">
        <f>+'Key Dates'!$B$9-90</f>
        <v>45637</v>
      </c>
      <c r="B337" s="31">
        <f>+'Key Dates'!$B$9-90</f>
        <v>45637</v>
      </c>
      <c r="C337" s="40" t="s">
        <v>348</v>
      </c>
      <c r="D337" s="32" t="s">
        <v>290</v>
      </c>
      <c r="E337" s="2" t="s">
        <v>29</v>
      </c>
      <c r="F337" s="2" t="s">
        <v>30</v>
      </c>
    </row>
    <row r="338" spans="1:6" ht="110.25" x14ac:dyDescent="0.25">
      <c r="A338" s="31">
        <f>+'Key Dates'!$B$9-90</f>
        <v>45637</v>
      </c>
      <c r="B338" s="31">
        <f>+'Key Dates'!$B$9-90</f>
        <v>45637</v>
      </c>
      <c r="C338" s="41" t="s">
        <v>349</v>
      </c>
      <c r="D338" s="32" t="s">
        <v>238</v>
      </c>
      <c r="E338" s="33" t="s">
        <v>17</v>
      </c>
      <c r="F338" s="33" t="s">
        <v>45</v>
      </c>
    </row>
    <row r="339" spans="1:6" ht="110.25" x14ac:dyDescent="0.25">
      <c r="A339" s="31">
        <f>+'Key Dates'!$B$9-90</f>
        <v>45637</v>
      </c>
      <c r="B339" s="31">
        <f>+'Key Dates'!$B$9-90</f>
        <v>45637</v>
      </c>
      <c r="C339" s="41" t="s">
        <v>349</v>
      </c>
      <c r="D339" s="32" t="s">
        <v>238</v>
      </c>
      <c r="E339" s="33" t="s">
        <v>18</v>
      </c>
      <c r="F339" s="33" t="s">
        <v>45</v>
      </c>
    </row>
    <row r="340" spans="1:6" ht="110.25" x14ac:dyDescent="0.25">
      <c r="A340" s="31">
        <f>+'Key Dates'!$B$9-90</f>
        <v>45637</v>
      </c>
      <c r="B340" s="31">
        <f>+'Key Dates'!$B$9-90</f>
        <v>45637</v>
      </c>
      <c r="C340" s="41" t="s">
        <v>349</v>
      </c>
      <c r="D340" s="32" t="s">
        <v>238</v>
      </c>
      <c r="E340" s="33" t="s">
        <v>29</v>
      </c>
      <c r="F340" s="33" t="s">
        <v>45</v>
      </c>
    </row>
    <row r="341" spans="1:6" s="30" customFormat="1" ht="78.75" x14ac:dyDescent="0.25">
      <c r="A341" s="31">
        <f>+'Key Dates'!$B$9-90</f>
        <v>45637</v>
      </c>
      <c r="B341" s="31">
        <f>+'Key Dates'!$B$9-90</f>
        <v>45637</v>
      </c>
      <c r="C341" s="41" t="s">
        <v>350</v>
      </c>
      <c r="D341" s="32" t="s">
        <v>239</v>
      </c>
      <c r="E341" s="33" t="s">
        <v>17</v>
      </c>
      <c r="F341" s="33" t="s">
        <v>177</v>
      </c>
    </row>
    <row r="342" spans="1:6" s="30" customFormat="1" ht="78.75" x14ac:dyDescent="0.25">
      <c r="A342" s="31">
        <f>+'Key Dates'!$B$9-90</f>
        <v>45637</v>
      </c>
      <c r="B342" s="31">
        <f>+'Key Dates'!$B$9-90</f>
        <v>45637</v>
      </c>
      <c r="C342" s="41" t="s">
        <v>350</v>
      </c>
      <c r="D342" s="32" t="s">
        <v>239</v>
      </c>
      <c r="E342" s="33" t="s">
        <v>18</v>
      </c>
      <c r="F342" s="33" t="s">
        <v>177</v>
      </c>
    </row>
    <row r="343" spans="1:6" s="30" customFormat="1" ht="78.75" x14ac:dyDescent="0.25">
      <c r="A343" s="31">
        <f>+'Key Dates'!$B$9-90</f>
        <v>45637</v>
      </c>
      <c r="B343" s="31">
        <f>+'Key Dates'!$B$9-90</f>
        <v>45637</v>
      </c>
      <c r="C343" s="41" t="s">
        <v>350</v>
      </c>
      <c r="D343" s="32" t="s">
        <v>239</v>
      </c>
      <c r="E343" s="33" t="s">
        <v>29</v>
      </c>
      <c r="F343" s="33" t="s">
        <v>177</v>
      </c>
    </row>
    <row r="344" spans="1:6" ht="110.25" x14ac:dyDescent="0.25">
      <c r="A344" s="31">
        <f>+'Key Dates'!$B$36-60</f>
        <v>45639</v>
      </c>
      <c r="B344" s="31">
        <f>+'Key Dates'!$B$36-60</f>
        <v>45639</v>
      </c>
      <c r="C344" s="41" t="s">
        <v>351</v>
      </c>
      <c r="D344" s="32" t="s">
        <v>194</v>
      </c>
      <c r="E344" s="33" t="s">
        <v>120</v>
      </c>
      <c r="F344" s="33" t="s">
        <v>129</v>
      </c>
    </row>
    <row r="345" spans="1:6" ht="89.25" x14ac:dyDescent="0.25">
      <c r="A345" s="31">
        <f>+'Key Dates'!$B$36-60</f>
        <v>45639</v>
      </c>
      <c r="B345" s="31">
        <f>+'Key Dates'!$B$36-60</f>
        <v>45639</v>
      </c>
      <c r="C345" s="40" t="s">
        <v>352</v>
      </c>
      <c r="D345" s="27" t="s">
        <v>44</v>
      </c>
      <c r="E345" s="2" t="s">
        <v>120</v>
      </c>
      <c r="F345" s="2" t="s">
        <v>45</v>
      </c>
    </row>
    <row r="346" spans="1:6" ht="78.75" x14ac:dyDescent="0.25">
      <c r="A346" s="31">
        <v>45641</v>
      </c>
      <c r="B346" s="31">
        <v>45641</v>
      </c>
      <c r="C346" s="41" t="s">
        <v>240</v>
      </c>
      <c r="D346" s="32" t="s">
        <v>241</v>
      </c>
      <c r="E346" s="33" t="s">
        <v>17</v>
      </c>
      <c r="F346" s="33" t="s">
        <v>124</v>
      </c>
    </row>
    <row r="347" spans="1:6" ht="78.75" x14ac:dyDescent="0.25">
      <c r="A347" s="31">
        <v>45641</v>
      </c>
      <c r="B347" s="31">
        <v>45641</v>
      </c>
      <c r="C347" s="41" t="s">
        <v>240</v>
      </c>
      <c r="D347" s="32" t="s">
        <v>241</v>
      </c>
      <c r="E347" s="33" t="s">
        <v>18</v>
      </c>
      <c r="F347" s="33" t="s">
        <v>124</v>
      </c>
    </row>
    <row r="348" spans="1:6" ht="78.75" x14ac:dyDescent="0.25">
      <c r="A348" s="31">
        <v>45641</v>
      </c>
      <c r="B348" s="31">
        <v>45641</v>
      </c>
      <c r="C348" s="41" t="s">
        <v>240</v>
      </c>
      <c r="D348" s="32" t="s">
        <v>241</v>
      </c>
      <c r="E348" s="33" t="s">
        <v>19</v>
      </c>
      <c r="F348" s="33" t="s">
        <v>124</v>
      </c>
    </row>
    <row r="349" spans="1:6" ht="78.75" x14ac:dyDescent="0.25">
      <c r="A349" s="31">
        <v>45641</v>
      </c>
      <c r="B349" s="31">
        <v>45641</v>
      </c>
      <c r="C349" s="41" t="s">
        <v>240</v>
      </c>
      <c r="D349" s="32" t="s">
        <v>241</v>
      </c>
      <c r="E349" s="33" t="s">
        <v>20</v>
      </c>
      <c r="F349" s="33" t="s">
        <v>124</v>
      </c>
    </row>
    <row r="350" spans="1:6" ht="78.75" x14ac:dyDescent="0.25">
      <c r="A350" s="31">
        <v>45641</v>
      </c>
      <c r="B350" s="31">
        <v>45641</v>
      </c>
      <c r="C350" s="41" t="s">
        <v>240</v>
      </c>
      <c r="D350" s="32" t="s">
        <v>241</v>
      </c>
      <c r="E350" s="33" t="s">
        <v>29</v>
      </c>
      <c r="F350" s="33" t="s">
        <v>124</v>
      </c>
    </row>
    <row r="351" spans="1:6" ht="78.75" x14ac:dyDescent="0.25">
      <c r="A351" s="31">
        <v>45641</v>
      </c>
      <c r="B351" s="31">
        <v>45641</v>
      </c>
      <c r="C351" s="41" t="s">
        <v>240</v>
      </c>
      <c r="D351" s="32" t="s">
        <v>241</v>
      </c>
      <c r="E351" s="33" t="s">
        <v>21</v>
      </c>
      <c r="F351" s="33" t="s">
        <v>124</v>
      </c>
    </row>
    <row r="352" spans="1:6" ht="78.75" x14ac:dyDescent="0.25">
      <c r="A352" s="31">
        <f>+'Key Dates'!$B$8+42</f>
        <v>45643</v>
      </c>
      <c r="B352" s="31">
        <f>+'Key Dates'!$B$8+42</f>
        <v>45643</v>
      </c>
      <c r="C352" s="40" t="s">
        <v>408</v>
      </c>
      <c r="D352" s="27" t="s">
        <v>106</v>
      </c>
      <c r="E352" s="2" t="s">
        <v>17</v>
      </c>
      <c r="F352" s="2" t="s">
        <v>89</v>
      </c>
    </row>
    <row r="353" spans="1:6" ht="78.75" x14ac:dyDescent="0.25">
      <c r="A353" s="31">
        <f>+'Key Dates'!$B$8+42</f>
        <v>45643</v>
      </c>
      <c r="B353" s="31">
        <f>+'Key Dates'!$B$8+42</f>
        <v>45643</v>
      </c>
      <c r="C353" s="40" t="s">
        <v>408</v>
      </c>
      <c r="D353" s="27" t="s">
        <v>106</v>
      </c>
      <c r="E353" s="2" t="s">
        <v>18</v>
      </c>
      <c r="F353" s="2" t="s">
        <v>89</v>
      </c>
    </row>
    <row r="354" spans="1:6" ht="78.75" x14ac:dyDescent="0.25">
      <c r="A354" s="31">
        <f>+'Key Dates'!$B$8+42</f>
        <v>45643</v>
      </c>
      <c r="B354" s="31">
        <f>+'Key Dates'!$B$8+42</f>
        <v>45643</v>
      </c>
      <c r="C354" s="40" t="s">
        <v>408</v>
      </c>
      <c r="D354" s="27" t="s">
        <v>106</v>
      </c>
      <c r="E354" s="2" t="s">
        <v>57</v>
      </c>
      <c r="F354" s="2" t="s">
        <v>89</v>
      </c>
    </row>
    <row r="355" spans="1:6" ht="78.75" x14ac:dyDescent="0.25">
      <c r="A355" s="31">
        <f>+'Key Dates'!$B$8+42</f>
        <v>45643</v>
      </c>
      <c r="B355" s="31">
        <f>+'Key Dates'!$B$8+42</f>
        <v>45643</v>
      </c>
      <c r="C355" s="40" t="s">
        <v>408</v>
      </c>
      <c r="D355" s="27" t="s">
        <v>106</v>
      </c>
      <c r="E355" s="2" t="s">
        <v>49</v>
      </c>
      <c r="F355" s="2" t="s">
        <v>89</v>
      </c>
    </row>
    <row r="356" spans="1:6" ht="189" x14ac:dyDescent="0.25">
      <c r="A356" s="31">
        <f>+'Key Dates'!$B$8+42</f>
        <v>45643</v>
      </c>
      <c r="B356" s="31">
        <f>+'Key Dates'!$B$8+42</f>
        <v>45643</v>
      </c>
      <c r="C356" s="40" t="s">
        <v>242</v>
      </c>
      <c r="D356" s="27" t="s">
        <v>291</v>
      </c>
      <c r="E356" s="2" t="s">
        <v>17</v>
      </c>
      <c r="F356" s="2" t="s">
        <v>89</v>
      </c>
    </row>
    <row r="357" spans="1:6" ht="189" x14ac:dyDescent="0.25">
      <c r="A357" s="31">
        <f>+'Key Dates'!$B$8+42</f>
        <v>45643</v>
      </c>
      <c r="B357" s="31">
        <f>+'Key Dates'!$B$8+42</f>
        <v>45643</v>
      </c>
      <c r="C357" s="40" t="s">
        <v>242</v>
      </c>
      <c r="D357" s="27" t="s">
        <v>291</v>
      </c>
      <c r="E357" s="2" t="s">
        <v>57</v>
      </c>
      <c r="F357" s="2" t="s">
        <v>89</v>
      </c>
    </row>
    <row r="358" spans="1:6" ht="189" x14ac:dyDescent="0.25">
      <c r="A358" s="31">
        <f>+'Key Dates'!$B$8+42</f>
        <v>45643</v>
      </c>
      <c r="B358" s="31">
        <f>+'Key Dates'!$B$8+42</f>
        <v>45643</v>
      </c>
      <c r="C358" s="40" t="s">
        <v>242</v>
      </c>
      <c r="D358" s="27" t="s">
        <v>291</v>
      </c>
      <c r="E358" s="2" t="s">
        <v>49</v>
      </c>
      <c r="F358" s="2" t="s">
        <v>89</v>
      </c>
    </row>
    <row r="359" spans="1:6" ht="78.75" x14ac:dyDescent="0.25">
      <c r="A359" s="31">
        <f>+'Key Dates'!$B$8+42</f>
        <v>45643</v>
      </c>
      <c r="B359" s="31">
        <f>+'Key Dates'!$B$8+42</f>
        <v>45643</v>
      </c>
      <c r="C359" s="40" t="s">
        <v>243</v>
      </c>
      <c r="D359" s="27" t="s">
        <v>107</v>
      </c>
      <c r="E359" s="2" t="s">
        <v>17</v>
      </c>
      <c r="F359" s="2" t="s">
        <v>89</v>
      </c>
    </row>
    <row r="360" spans="1:6" ht="78.75" x14ac:dyDescent="0.25">
      <c r="A360" s="31">
        <f>+'Key Dates'!$B$8+42</f>
        <v>45643</v>
      </c>
      <c r="B360" s="31">
        <f>+'Key Dates'!$B$8+42</f>
        <v>45643</v>
      </c>
      <c r="C360" s="40" t="s">
        <v>243</v>
      </c>
      <c r="D360" s="27" t="s">
        <v>107</v>
      </c>
      <c r="E360" s="2" t="s">
        <v>57</v>
      </c>
      <c r="F360" s="2" t="s">
        <v>89</v>
      </c>
    </row>
    <row r="361" spans="1:6" ht="78.75" x14ac:dyDescent="0.25">
      <c r="A361" s="31">
        <f>+'Key Dates'!$B$8+42</f>
        <v>45643</v>
      </c>
      <c r="B361" s="31">
        <f>+'Key Dates'!$B$8+42</f>
        <v>45643</v>
      </c>
      <c r="C361" s="40" t="s">
        <v>243</v>
      </c>
      <c r="D361" s="27" t="s">
        <v>107</v>
      </c>
      <c r="E361" s="2" t="s">
        <v>49</v>
      </c>
      <c r="F361" s="2" t="s">
        <v>89</v>
      </c>
    </row>
    <row r="362" spans="1:6" ht="78.75" x14ac:dyDescent="0.25">
      <c r="A362" s="31">
        <f>+'Key Dates'!$B$9-84</f>
        <v>45643</v>
      </c>
      <c r="B362" s="31">
        <f>+'Key Dates'!$B$9-84</f>
        <v>45643</v>
      </c>
      <c r="C362" s="40" t="s">
        <v>353</v>
      </c>
      <c r="D362" s="27" t="s">
        <v>34</v>
      </c>
      <c r="E362" s="2" t="s">
        <v>17</v>
      </c>
      <c r="F362" s="2" t="s">
        <v>24</v>
      </c>
    </row>
    <row r="363" spans="1:6" ht="78.75" x14ac:dyDescent="0.25">
      <c r="A363" s="31">
        <f>+'Key Dates'!$B$9-84</f>
        <v>45643</v>
      </c>
      <c r="B363" s="31">
        <f>+'Key Dates'!$B$9-84</f>
        <v>45643</v>
      </c>
      <c r="C363" s="40" t="s">
        <v>353</v>
      </c>
      <c r="D363" s="27" t="s">
        <v>34</v>
      </c>
      <c r="E363" s="2" t="s">
        <v>18</v>
      </c>
      <c r="F363" s="2" t="s">
        <v>24</v>
      </c>
    </row>
    <row r="364" spans="1:6" ht="78.75" x14ac:dyDescent="0.25">
      <c r="A364" s="31">
        <f>+'Key Dates'!$B$9-84</f>
        <v>45643</v>
      </c>
      <c r="B364" s="31">
        <f>+'Key Dates'!$B$9-84</f>
        <v>45643</v>
      </c>
      <c r="C364" s="40" t="s">
        <v>353</v>
      </c>
      <c r="D364" s="27" t="s">
        <v>34</v>
      </c>
      <c r="E364" s="2" t="s">
        <v>29</v>
      </c>
      <c r="F364" s="2" t="s">
        <v>24</v>
      </c>
    </row>
    <row r="365" spans="1:6" ht="78.75" x14ac:dyDescent="0.25">
      <c r="A365" s="31">
        <f>+'Key Dates'!$B$8+42</f>
        <v>45643</v>
      </c>
      <c r="B365" s="31">
        <f>+'Key Dates'!$B$8+42</f>
        <v>45643</v>
      </c>
      <c r="C365" s="40" t="s">
        <v>245</v>
      </c>
      <c r="D365" s="27" t="s">
        <v>108</v>
      </c>
      <c r="E365" s="2" t="s">
        <v>17</v>
      </c>
      <c r="F365" s="2" t="s">
        <v>130</v>
      </c>
    </row>
    <row r="366" spans="1:6" ht="78.75" x14ac:dyDescent="0.25">
      <c r="A366" s="31">
        <f>+'Key Dates'!$B$8+42</f>
        <v>45643</v>
      </c>
      <c r="B366" s="31">
        <f>+'Key Dates'!$B$8+42</f>
        <v>45643</v>
      </c>
      <c r="C366" s="40" t="s">
        <v>245</v>
      </c>
      <c r="D366" s="27" t="s">
        <v>108</v>
      </c>
      <c r="E366" s="2" t="s">
        <v>37</v>
      </c>
      <c r="F366" s="2" t="s">
        <v>130</v>
      </c>
    </row>
    <row r="367" spans="1:6" ht="126" x14ac:dyDescent="0.25">
      <c r="A367" s="31">
        <f>+'Key Dates'!$B$9-84</f>
        <v>45643</v>
      </c>
      <c r="B367" s="31">
        <f>+'Key Dates'!$B$9-84</f>
        <v>45643</v>
      </c>
      <c r="C367" s="41" t="s">
        <v>354</v>
      </c>
      <c r="D367" s="32" t="s">
        <v>292</v>
      </c>
      <c r="E367" s="2" t="s">
        <v>17</v>
      </c>
      <c r="F367" s="2" t="s">
        <v>35</v>
      </c>
    </row>
    <row r="368" spans="1:6" ht="126" x14ac:dyDescent="0.25">
      <c r="A368" s="31">
        <f>+'Key Dates'!$B$9-84</f>
        <v>45643</v>
      </c>
      <c r="B368" s="31">
        <f>+'Key Dates'!$B$9-84</f>
        <v>45643</v>
      </c>
      <c r="C368" s="41" t="s">
        <v>354</v>
      </c>
      <c r="D368" s="32" t="s">
        <v>292</v>
      </c>
      <c r="E368" s="2" t="s">
        <v>18</v>
      </c>
      <c r="F368" s="2" t="s">
        <v>35</v>
      </c>
    </row>
    <row r="369" spans="1:6" ht="126" x14ac:dyDescent="0.25">
      <c r="A369" s="31">
        <f>+'Key Dates'!$B$9-84</f>
        <v>45643</v>
      </c>
      <c r="B369" s="31">
        <f>+'Key Dates'!$B$9-84</f>
        <v>45643</v>
      </c>
      <c r="C369" s="41" t="s">
        <v>354</v>
      </c>
      <c r="D369" s="32" t="s">
        <v>292</v>
      </c>
      <c r="E369" s="2" t="s">
        <v>29</v>
      </c>
      <c r="F369" s="2" t="s">
        <v>35</v>
      </c>
    </row>
    <row r="370" spans="1:6" ht="173.25" x14ac:dyDescent="0.25">
      <c r="A370" s="31">
        <f>+'Key Dates'!$B$9-84</f>
        <v>45643</v>
      </c>
      <c r="B370" s="31">
        <f>+'Key Dates'!$B$9-84</f>
        <v>45643</v>
      </c>
      <c r="C370" s="41" t="s">
        <v>409</v>
      </c>
      <c r="D370" s="32" t="s">
        <v>293</v>
      </c>
      <c r="E370" s="2" t="s">
        <v>17</v>
      </c>
      <c r="F370" s="2" t="s">
        <v>35</v>
      </c>
    </row>
    <row r="371" spans="1:6" ht="173.25" x14ac:dyDescent="0.25">
      <c r="A371" s="31">
        <f>+'Key Dates'!$B$9-84</f>
        <v>45643</v>
      </c>
      <c r="B371" s="31">
        <f>+'Key Dates'!$B$9-84</f>
        <v>45643</v>
      </c>
      <c r="C371" s="41" t="s">
        <v>409</v>
      </c>
      <c r="D371" s="32" t="s">
        <v>293</v>
      </c>
      <c r="E371" s="2" t="s">
        <v>18</v>
      </c>
      <c r="F371" s="2" t="s">
        <v>35</v>
      </c>
    </row>
    <row r="372" spans="1:6" ht="173.25" x14ac:dyDescent="0.25">
      <c r="A372" s="31">
        <f>+'Key Dates'!$B$9-84</f>
        <v>45643</v>
      </c>
      <c r="B372" s="31">
        <f>+'Key Dates'!$B$9-84</f>
        <v>45643</v>
      </c>
      <c r="C372" s="41" t="s">
        <v>409</v>
      </c>
      <c r="D372" s="32" t="s">
        <v>293</v>
      </c>
      <c r="E372" s="2" t="s">
        <v>29</v>
      </c>
      <c r="F372" s="2" t="s">
        <v>35</v>
      </c>
    </row>
    <row r="373" spans="1:6" ht="63" x14ac:dyDescent="0.25">
      <c r="A373" s="31">
        <f>+'Key Dates'!$B$8+42</f>
        <v>45643</v>
      </c>
      <c r="B373" s="31">
        <f>+'Key Dates'!$B$8+70</f>
        <v>45671</v>
      </c>
      <c r="C373" s="40" t="s">
        <v>246</v>
      </c>
      <c r="D373" s="27" t="s">
        <v>36</v>
      </c>
      <c r="E373" s="2" t="s">
        <v>17</v>
      </c>
      <c r="F373" s="2" t="s">
        <v>129</v>
      </c>
    </row>
    <row r="374" spans="1:6" ht="63" x14ac:dyDescent="0.25">
      <c r="A374" s="31">
        <f>+'Key Dates'!$B$8+42</f>
        <v>45643</v>
      </c>
      <c r="B374" s="31">
        <f>+'Key Dates'!$B$8+70</f>
        <v>45671</v>
      </c>
      <c r="C374" s="40" t="s">
        <v>246</v>
      </c>
      <c r="D374" s="27" t="s">
        <v>36</v>
      </c>
      <c r="E374" s="2" t="s">
        <v>18</v>
      </c>
      <c r="F374" s="2" t="s">
        <v>129</v>
      </c>
    </row>
    <row r="375" spans="1:6" ht="63" x14ac:dyDescent="0.25">
      <c r="A375" s="31">
        <f>+'Key Dates'!$B$8+42</f>
        <v>45643</v>
      </c>
      <c r="B375" s="31">
        <f>+'Key Dates'!$B$8+70</f>
        <v>45671</v>
      </c>
      <c r="C375" s="40" t="s">
        <v>246</v>
      </c>
      <c r="D375" s="27" t="s">
        <v>36</v>
      </c>
      <c r="E375" s="2" t="s">
        <v>19</v>
      </c>
      <c r="F375" s="2" t="s">
        <v>129</v>
      </c>
    </row>
    <row r="376" spans="1:6" ht="63" x14ac:dyDescent="0.25">
      <c r="A376" s="31">
        <f>+'Key Dates'!$B$8+42</f>
        <v>45643</v>
      </c>
      <c r="B376" s="31">
        <f>+'Key Dates'!$B$8+70</f>
        <v>45671</v>
      </c>
      <c r="C376" s="40" t="s">
        <v>246</v>
      </c>
      <c r="D376" s="27" t="s">
        <v>36</v>
      </c>
      <c r="E376" s="2" t="s">
        <v>20</v>
      </c>
      <c r="F376" s="2" t="s">
        <v>129</v>
      </c>
    </row>
    <row r="377" spans="1:6" ht="63" x14ac:dyDescent="0.25">
      <c r="A377" s="31">
        <f>+'Key Dates'!$B$8+42</f>
        <v>45643</v>
      </c>
      <c r="B377" s="31">
        <f>+'Key Dates'!$B$8+70</f>
        <v>45671</v>
      </c>
      <c r="C377" s="40" t="s">
        <v>246</v>
      </c>
      <c r="D377" s="27" t="s">
        <v>36</v>
      </c>
      <c r="E377" s="2" t="s">
        <v>29</v>
      </c>
      <c r="F377" s="2" t="s">
        <v>129</v>
      </c>
    </row>
    <row r="378" spans="1:6" ht="63" x14ac:dyDescent="0.25">
      <c r="A378" s="31">
        <f>+'Key Dates'!$B$8+42</f>
        <v>45643</v>
      </c>
      <c r="B378" s="31">
        <f>+'Key Dates'!$B$8+70</f>
        <v>45671</v>
      </c>
      <c r="C378" s="40" t="s">
        <v>246</v>
      </c>
      <c r="D378" s="27" t="s">
        <v>36</v>
      </c>
      <c r="E378" s="2" t="s">
        <v>21</v>
      </c>
      <c r="F378" s="2" t="s">
        <v>129</v>
      </c>
    </row>
    <row r="379" spans="1:6" ht="47.25" x14ac:dyDescent="0.25">
      <c r="A379" s="31">
        <f>+'Key Dates'!$B$8+43</f>
        <v>45644</v>
      </c>
      <c r="B379" s="31">
        <f>+'Key Dates'!$B$8+43</f>
        <v>45644</v>
      </c>
      <c r="C379" s="40" t="s">
        <v>244</v>
      </c>
      <c r="D379" s="27" t="s">
        <v>107</v>
      </c>
      <c r="E379" s="2" t="s">
        <v>17</v>
      </c>
      <c r="F379" s="2" t="s">
        <v>89</v>
      </c>
    </row>
    <row r="380" spans="1:6" ht="47.25" x14ac:dyDescent="0.25">
      <c r="A380" s="31">
        <f>+'Key Dates'!$B$8+43</f>
        <v>45644</v>
      </c>
      <c r="B380" s="31">
        <f>+'Key Dates'!$B$8+43</f>
        <v>45644</v>
      </c>
      <c r="C380" s="40" t="s">
        <v>244</v>
      </c>
      <c r="D380" s="27" t="s">
        <v>107</v>
      </c>
      <c r="E380" s="2" t="s">
        <v>57</v>
      </c>
      <c r="F380" s="2" t="s">
        <v>89</v>
      </c>
    </row>
    <row r="381" spans="1:6" ht="47.25" x14ac:dyDescent="0.25">
      <c r="A381" s="31">
        <f>+'Key Dates'!$B$8+43</f>
        <v>45644</v>
      </c>
      <c r="B381" s="31">
        <f>+'Key Dates'!$B$8+43</f>
        <v>45644</v>
      </c>
      <c r="C381" s="40" t="s">
        <v>244</v>
      </c>
      <c r="D381" s="27" t="s">
        <v>107</v>
      </c>
      <c r="E381" s="2" t="s">
        <v>49</v>
      </c>
      <c r="F381" s="2" t="s">
        <v>89</v>
      </c>
    </row>
    <row r="382" spans="1:6" ht="94.5" x14ac:dyDescent="0.25">
      <c r="A382" s="31">
        <f>+'Key Dates'!$B$9-81</f>
        <v>45646</v>
      </c>
      <c r="B382" s="31">
        <f>+'Key Dates'!$B$9-81</f>
        <v>45646</v>
      </c>
      <c r="C382" s="41" t="s">
        <v>315</v>
      </c>
      <c r="D382" s="32" t="s">
        <v>292</v>
      </c>
      <c r="E382" s="2" t="s">
        <v>17</v>
      </c>
      <c r="F382" s="2" t="s">
        <v>35</v>
      </c>
    </row>
    <row r="383" spans="1:6" ht="94.5" x14ac:dyDescent="0.25">
      <c r="A383" s="31">
        <f>+'Key Dates'!$B$9-81</f>
        <v>45646</v>
      </c>
      <c r="B383" s="31">
        <f>+'Key Dates'!$B$9-81</f>
        <v>45646</v>
      </c>
      <c r="C383" s="41" t="s">
        <v>315</v>
      </c>
      <c r="D383" s="32" t="s">
        <v>292</v>
      </c>
      <c r="E383" s="2" t="s">
        <v>18</v>
      </c>
      <c r="F383" s="2" t="s">
        <v>35</v>
      </c>
    </row>
    <row r="384" spans="1:6" ht="94.5" x14ac:dyDescent="0.25">
      <c r="A384" s="31">
        <f>+'Key Dates'!$B$9-81</f>
        <v>45646</v>
      </c>
      <c r="B384" s="31">
        <f>+'Key Dates'!$B$9-81</f>
        <v>45646</v>
      </c>
      <c r="C384" s="41" t="s">
        <v>315</v>
      </c>
      <c r="D384" s="32" t="s">
        <v>292</v>
      </c>
      <c r="E384" s="2" t="s">
        <v>29</v>
      </c>
      <c r="F384" s="2" t="s">
        <v>35</v>
      </c>
    </row>
    <row r="385" spans="1:6" ht="89.25" x14ac:dyDescent="0.25">
      <c r="A385" s="31">
        <f>+'Key Dates'!$B$36-49</f>
        <v>45650</v>
      </c>
      <c r="B385" s="31">
        <f>+'Key Dates'!$B$36-3</f>
        <v>45696</v>
      </c>
      <c r="C385" s="41" t="s">
        <v>355</v>
      </c>
      <c r="D385" s="27" t="s">
        <v>68</v>
      </c>
      <c r="E385" s="2" t="s">
        <v>120</v>
      </c>
      <c r="F385" s="2" t="s">
        <v>45</v>
      </c>
    </row>
    <row r="386" spans="1:6" ht="31.5" x14ac:dyDescent="0.25">
      <c r="A386" s="31">
        <f>+'Key Dates'!$B$19</f>
        <v>45651</v>
      </c>
      <c r="B386" s="31">
        <f>+'Key Dates'!$B$19</f>
        <v>45651</v>
      </c>
      <c r="C386" s="42" t="s">
        <v>356</v>
      </c>
      <c r="D386" s="27" t="s">
        <v>27</v>
      </c>
      <c r="E386" s="2" t="s">
        <v>28</v>
      </c>
      <c r="F386" s="2" t="s">
        <v>28</v>
      </c>
    </row>
    <row r="387" spans="1:6" ht="94.5" x14ac:dyDescent="0.25">
      <c r="A387" s="31">
        <f>+'Key Dates'!$B$36-47</f>
        <v>45652</v>
      </c>
      <c r="B387" s="31">
        <f>+'Key Dates'!$B$36-47</f>
        <v>45652</v>
      </c>
      <c r="C387" s="41" t="s">
        <v>357</v>
      </c>
      <c r="D387" s="32" t="s">
        <v>193</v>
      </c>
      <c r="E387" s="33" t="s">
        <v>120</v>
      </c>
      <c r="F387" s="33" t="s">
        <v>296</v>
      </c>
    </row>
    <row r="388" spans="1:6" ht="94.5" x14ac:dyDescent="0.25">
      <c r="A388" s="31">
        <f>+'Key Dates'!$B$36-45</f>
        <v>45654</v>
      </c>
      <c r="B388" s="31">
        <f>+'Key Dates'!$B$36</f>
        <v>45699</v>
      </c>
      <c r="C388" s="41" t="s">
        <v>358</v>
      </c>
      <c r="D388" s="32" t="s">
        <v>54</v>
      </c>
      <c r="E388" s="33" t="s">
        <v>120</v>
      </c>
      <c r="F388" s="33" t="s">
        <v>130</v>
      </c>
    </row>
    <row r="389" spans="1:6" ht="94.5" x14ac:dyDescent="0.25">
      <c r="A389" s="31">
        <f>+'Key Dates'!$B$36-42</f>
        <v>45657</v>
      </c>
      <c r="B389" s="31">
        <f>+'Key Dates'!$B$36-1</f>
        <v>45698</v>
      </c>
      <c r="C389" s="40" t="s">
        <v>359</v>
      </c>
      <c r="D389" s="27" t="s">
        <v>44</v>
      </c>
      <c r="E389" s="2" t="s">
        <v>120</v>
      </c>
      <c r="F389" s="2" t="s">
        <v>45</v>
      </c>
    </row>
    <row r="390" spans="1:6" ht="110.25" x14ac:dyDescent="0.25">
      <c r="A390" s="31">
        <f>+'Key Dates'!$B$9-70</f>
        <v>45657</v>
      </c>
      <c r="B390" s="31">
        <f>+'Key Dates'!$B$9-70</f>
        <v>45657</v>
      </c>
      <c r="C390" s="40" t="s">
        <v>175</v>
      </c>
      <c r="D390" s="27" t="s">
        <v>176</v>
      </c>
      <c r="E390" s="2" t="s">
        <v>17</v>
      </c>
      <c r="F390" s="2" t="s">
        <v>129</v>
      </c>
    </row>
    <row r="391" spans="1:6" ht="110.25" x14ac:dyDescent="0.25">
      <c r="A391" s="31">
        <f>+'Key Dates'!$B$9-70</f>
        <v>45657</v>
      </c>
      <c r="B391" s="31">
        <f>+'Key Dates'!$B$9-70</f>
        <v>45657</v>
      </c>
      <c r="C391" s="40" t="s">
        <v>175</v>
      </c>
      <c r="D391" s="27" t="s">
        <v>176</v>
      </c>
      <c r="E391" s="2" t="s">
        <v>18</v>
      </c>
      <c r="F391" s="2" t="s">
        <v>129</v>
      </c>
    </row>
    <row r="392" spans="1:6" ht="110.25" x14ac:dyDescent="0.25">
      <c r="A392" s="31">
        <f>+'Key Dates'!$B$9-70</f>
        <v>45657</v>
      </c>
      <c r="B392" s="31">
        <f>+'Key Dates'!$B$9-70</f>
        <v>45657</v>
      </c>
      <c r="C392" s="40" t="s">
        <v>175</v>
      </c>
      <c r="D392" s="27" t="s">
        <v>176</v>
      </c>
      <c r="E392" s="2" t="s">
        <v>29</v>
      </c>
      <c r="F392" s="2" t="s">
        <v>129</v>
      </c>
    </row>
    <row r="393" spans="1:6" ht="47.25" x14ac:dyDescent="0.25">
      <c r="A393" s="31">
        <f>+'Key Dates'!$B$9-70</f>
        <v>45657</v>
      </c>
      <c r="B393" s="31">
        <f>+'Key Dates'!$B$9-70</f>
        <v>45657</v>
      </c>
      <c r="C393" s="40" t="s">
        <v>247</v>
      </c>
      <c r="D393" s="27" t="s">
        <v>132</v>
      </c>
      <c r="E393" s="2" t="s">
        <v>17</v>
      </c>
      <c r="F393" s="2" t="s">
        <v>38</v>
      </c>
    </row>
    <row r="394" spans="1:6" ht="47.25" x14ac:dyDescent="0.25">
      <c r="A394" s="31">
        <f>+'Key Dates'!$B$9-70</f>
        <v>45657</v>
      </c>
      <c r="B394" s="31">
        <f>+'Key Dates'!$B$9-70</f>
        <v>45657</v>
      </c>
      <c r="C394" s="40" t="s">
        <v>247</v>
      </c>
      <c r="D394" s="27" t="s">
        <v>132</v>
      </c>
      <c r="E394" s="2" t="s">
        <v>18</v>
      </c>
      <c r="F394" s="2" t="s">
        <v>38</v>
      </c>
    </row>
    <row r="395" spans="1:6" ht="47.25" x14ac:dyDescent="0.25">
      <c r="A395" s="31">
        <f>+'Key Dates'!$B$9-70</f>
        <v>45657</v>
      </c>
      <c r="B395" s="31">
        <f>+'Key Dates'!$B$9-70</f>
        <v>45657</v>
      </c>
      <c r="C395" s="40" t="s">
        <v>247</v>
      </c>
      <c r="D395" s="27" t="s">
        <v>132</v>
      </c>
      <c r="E395" s="2" t="s">
        <v>29</v>
      </c>
      <c r="F395" s="2" t="s">
        <v>38</v>
      </c>
    </row>
    <row r="396" spans="1:6" s="26" customFormat="1" ht="51" x14ac:dyDescent="0.25">
      <c r="A396" s="31">
        <f>+'Key Dates'!$B$9-70</f>
        <v>45657</v>
      </c>
      <c r="B396" s="31">
        <f>+'Key Dates'!$B$9-70</f>
        <v>45657</v>
      </c>
      <c r="C396" s="40" t="s">
        <v>183</v>
      </c>
      <c r="D396" s="27" t="s">
        <v>39</v>
      </c>
      <c r="E396" s="2" t="s">
        <v>17</v>
      </c>
      <c r="F396" s="2" t="s">
        <v>31</v>
      </c>
    </row>
    <row r="397" spans="1:6" s="26" customFormat="1" ht="51" x14ac:dyDescent="0.25">
      <c r="A397" s="31">
        <f>+'Key Dates'!$B$9-70</f>
        <v>45657</v>
      </c>
      <c r="B397" s="31">
        <f>+'Key Dates'!$B$9-70</f>
        <v>45657</v>
      </c>
      <c r="C397" s="40" t="s">
        <v>183</v>
      </c>
      <c r="D397" s="27" t="s">
        <v>39</v>
      </c>
      <c r="E397" s="2" t="s">
        <v>18</v>
      </c>
      <c r="F397" s="2" t="s">
        <v>31</v>
      </c>
    </row>
    <row r="398" spans="1:6" s="26" customFormat="1" ht="51" x14ac:dyDescent="0.25">
      <c r="A398" s="31">
        <f>+'Key Dates'!$B$9-70</f>
        <v>45657</v>
      </c>
      <c r="B398" s="31">
        <f>+'Key Dates'!$B$9-70</f>
        <v>45657</v>
      </c>
      <c r="C398" s="40" t="s">
        <v>183</v>
      </c>
      <c r="D398" s="27" t="s">
        <v>39</v>
      </c>
      <c r="E398" s="2" t="s">
        <v>29</v>
      </c>
      <c r="F398" s="2" t="s">
        <v>31</v>
      </c>
    </row>
    <row r="399" spans="1:6" s="26" customFormat="1" ht="94.5" x14ac:dyDescent="0.25">
      <c r="A399" s="31">
        <v>45657</v>
      </c>
      <c r="B399" s="31">
        <v>45657</v>
      </c>
      <c r="C399" s="41" t="s">
        <v>248</v>
      </c>
      <c r="D399" s="32" t="s">
        <v>249</v>
      </c>
      <c r="E399" s="33" t="s">
        <v>17</v>
      </c>
      <c r="F399" s="33" t="s">
        <v>130</v>
      </c>
    </row>
    <row r="400" spans="1:6" s="26" customFormat="1" ht="94.5" x14ac:dyDescent="0.25">
      <c r="A400" s="31">
        <v>45657</v>
      </c>
      <c r="B400" s="31">
        <v>45657</v>
      </c>
      <c r="C400" s="41" t="s">
        <v>248</v>
      </c>
      <c r="D400" s="32" t="s">
        <v>249</v>
      </c>
      <c r="E400" s="33" t="s">
        <v>18</v>
      </c>
      <c r="F400" s="33" t="s">
        <v>130</v>
      </c>
    </row>
    <row r="401" spans="1:6" s="26" customFormat="1" ht="94.5" x14ac:dyDescent="0.25">
      <c r="A401" s="31">
        <v>45657</v>
      </c>
      <c r="B401" s="31">
        <v>45657</v>
      </c>
      <c r="C401" s="41" t="s">
        <v>248</v>
      </c>
      <c r="D401" s="32" t="s">
        <v>249</v>
      </c>
      <c r="E401" s="33" t="s">
        <v>19</v>
      </c>
      <c r="F401" s="33" t="s">
        <v>130</v>
      </c>
    </row>
    <row r="402" spans="1:6" s="26" customFormat="1" ht="94.5" x14ac:dyDescent="0.25">
      <c r="A402" s="31">
        <v>45657</v>
      </c>
      <c r="B402" s="31">
        <v>45657</v>
      </c>
      <c r="C402" s="41" t="s">
        <v>248</v>
      </c>
      <c r="D402" s="32" t="s">
        <v>249</v>
      </c>
      <c r="E402" s="33" t="s">
        <v>20</v>
      </c>
      <c r="F402" s="33" t="s">
        <v>130</v>
      </c>
    </row>
    <row r="403" spans="1:6" s="26" customFormat="1" ht="94.5" x14ac:dyDescent="0.25">
      <c r="A403" s="31">
        <v>45657</v>
      </c>
      <c r="B403" s="31">
        <v>45657</v>
      </c>
      <c r="C403" s="41" t="s">
        <v>248</v>
      </c>
      <c r="D403" s="32" t="s">
        <v>249</v>
      </c>
      <c r="E403" s="33" t="s">
        <v>29</v>
      </c>
      <c r="F403" s="33" t="s">
        <v>130</v>
      </c>
    </row>
    <row r="404" spans="1:6" s="26" customFormat="1" ht="94.5" x14ac:dyDescent="0.25">
      <c r="A404" s="31">
        <v>45657</v>
      </c>
      <c r="B404" s="31">
        <v>45657</v>
      </c>
      <c r="C404" s="41" t="s">
        <v>248</v>
      </c>
      <c r="D404" s="32" t="s">
        <v>249</v>
      </c>
      <c r="E404" s="33" t="s">
        <v>21</v>
      </c>
      <c r="F404" s="33" t="s">
        <v>130</v>
      </c>
    </row>
    <row r="405" spans="1:6" s="26" customFormat="1" ht="78.75" x14ac:dyDescent="0.25">
      <c r="A405" s="31">
        <v>45657</v>
      </c>
      <c r="B405" s="31">
        <v>45657</v>
      </c>
      <c r="C405" s="41" t="s">
        <v>316</v>
      </c>
      <c r="D405" s="32" t="s">
        <v>118</v>
      </c>
      <c r="E405" s="33" t="s">
        <v>17</v>
      </c>
      <c r="F405" s="33" t="s">
        <v>30</v>
      </c>
    </row>
    <row r="406" spans="1:6" s="26" customFormat="1" ht="78.75" x14ac:dyDescent="0.25">
      <c r="A406" s="31">
        <v>45657</v>
      </c>
      <c r="B406" s="31">
        <v>45657</v>
      </c>
      <c r="C406" s="41" t="s">
        <v>316</v>
      </c>
      <c r="D406" s="32" t="s">
        <v>118</v>
      </c>
      <c r="E406" s="33" t="s">
        <v>18</v>
      </c>
      <c r="F406" s="33" t="s">
        <v>30</v>
      </c>
    </row>
    <row r="407" spans="1:6" s="26" customFormat="1" ht="78.75" x14ac:dyDescent="0.25">
      <c r="A407" s="31">
        <v>45657</v>
      </c>
      <c r="B407" s="31">
        <v>45657</v>
      </c>
      <c r="C407" s="41" t="s">
        <v>316</v>
      </c>
      <c r="D407" s="32" t="s">
        <v>118</v>
      </c>
      <c r="E407" s="33" t="s">
        <v>19</v>
      </c>
      <c r="F407" s="33" t="s">
        <v>30</v>
      </c>
    </row>
    <row r="408" spans="1:6" s="26" customFormat="1" ht="78.75" x14ac:dyDescent="0.25">
      <c r="A408" s="31">
        <v>45657</v>
      </c>
      <c r="B408" s="31">
        <v>45657</v>
      </c>
      <c r="C408" s="41" t="s">
        <v>316</v>
      </c>
      <c r="D408" s="32" t="s">
        <v>118</v>
      </c>
      <c r="E408" s="33" t="s">
        <v>20</v>
      </c>
      <c r="F408" s="33" t="s">
        <v>30</v>
      </c>
    </row>
    <row r="409" spans="1:6" s="26" customFormat="1" ht="78.75" x14ac:dyDescent="0.25">
      <c r="A409" s="31">
        <v>45657</v>
      </c>
      <c r="B409" s="31">
        <v>45657</v>
      </c>
      <c r="C409" s="41" t="s">
        <v>316</v>
      </c>
      <c r="D409" s="32" t="s">
        <v>118</v>
      </c>
      <c r="E409" s="33" t="s">
        <v>29</v>
      </c>
      <c r="F409" s="33" t="s">
        <v>30</v>
      </c>
    </row>
    <row r="410" spans="1:6" s="26" customFormat="1" ht="78.75" x14ac:dyDescent="0.25">
      <c r="A410" s="31">
        <v>45657</v>
      </c>
      <c r="B410" s="31">
        <v>45657</v>
      </c>
      <c r="C410" s="41" t="s">
        <v>316</v>
      </c>
      <c r="D410" s="32" t="s">
        <v>118</v>
      </c>
      <c r="E410" s="33" t="s">
        <v>21</v>
      </c>
      <c r="F410" s="33" t="s">
        <v>30</v>
      </c>
    </row>
    <row r="411" spans="1:6" s="26" customFormat="1" ht="78.75" x14ac:dyDescent="0.25">
      <c r="A411" s="31">
        <v>45657</v>
      </c>
      <c r="B411" s="31">
        <v>45657</v>
      </c>
      <c r="C411" s="41" t="s">
        <v>250</v>
      </c>
      <c r="D411" s="32" t="s">
        <v>251</v>
      </c>
      <c r="E411" s="33" t="s">
        <v>17</v>
      </c>
      <c r="F411" s="33" t="s">
        <v>124</v>
      </c>
    </row>
    <row r="412" spans="1:6" s="26" customFormat="1" ht="78.75" x14ac:dyDescent="0.25">
      <c r="A412" s="31">
        <v>45657</v>
      </c>
      <c r="B412" s="31">
        <v>45657</v>
      </c>
      <c r="C412" s="41" t="s">
        <v>250</v>
      </c>
      <c r="D412" s="32" t="s">
        <v>251</v>
      </c>
      <c r="E412" s="33" t="s">
        <v>18</v>
      </c>
      <c r="F412" s="33" t="s">
        <v>124</v>
      </c>
    </row>
    <row r="413" spans="1:6" s="26" customFormat="1" ht="78.75" x14ac:dyDescent="0.25">
      <c r="A413" s="31">
        <v>45657</v>
      </c>
      <c r="B413" s="31">
        <v>45657</v>
      </c>
      <c r="C413" s="41" t="s">
        <v>250</v>
      </c>
      <c r="D413" s="32" t="s">
        <v>251</v>
      </c>
      <c r="E413" s="33" t="s">
        <v>19</v>
      </c>
      <c r="F413" s="33" t="s">
        <v>124</v>
      </c>
    </row>
    <row r="414" spans="1:6" s="26" customFormat="1" ht="78.75" x14ac:dyDescent="0.25">
      <c r="A414" s="31">
        <v>45657</v>
      </c>
      <c r="B414" s="31">
        <v>45657</v>
      </c>
      <c r="C414" s="41" t="s">
        <v>250</v>
      </c>
      <c r="D414" s="32" t="s">
        <v>251</v>
      </c>
      <c r="E414" s="33" t="s">
        <v>20</v>
      </c>
      <c r="F414" s="33" t="s">
        <v>124</v>
      </c>
    </row>
    <row r="415" spans="1:6" s="26" customFormat="1" ht="78.75" x14ac:dyDescent="0.25">
      <c r="A415" s="31">
        <v>45657</v>
      </c>
      <c r="B415" s="31">
        <v>45657</v>
      </c>
      <c r="C415" s="41" t="s">
        <v>250</v>
      </c>
      <c r="D415" s="32" t="s">
        <v>251</v>
      </c>
      <c r="E415" s="33" t="s">
        <v>29</v>
      </c>
      <c r="F415" s="33" t="s">
        <v>124</v>
      </c>
    </row>
    <row r="416" spans="1:6" s="26" customFormat="1" ht="78.75" x14ac:dyDescent="0.25">
      <c r="A416" s="31">
        <v>45657</v>
      </c>
      <c r="B416" s="31">
        <v>45657</v>
      </c>
      <c r="C416" s="41" t="s">
        <v>250</v>
      </c>
      <c r="D416" s="32" t="s">
        <v>251</v>
      </c>
      <c r="E416" s="33" t="s">
        <v>21</v>
      </c>
      <c r="F416" s="33" t="s">
        <v>124</v>
      </c>
    </row>
    <row r="417" spans="1:6" s="26" customFormat="1" ht="110.25" x14ac:dyDescent="0.25">
      <c r="A417" s="31">
        <v>45657</v>
      </c>
      <c r="B417" s="31">
        <v>45657</v>
      </c>
      <c r="C417" s="41" t="s">
        <v>272</v>
      </c>
      <c r="D417" s="32" t="s">
        <v>241</v>
      </c>
      <c r="E417" s="33" t="s">
        <v>17</v>
      </c>
      <c r="F417" s="33" t="s">
        <v>124</v>
      </c>
    </row>
    <row r="418" spans="1:6" s="26" customFormat="1" ht="110.25" x14ac:dyDescent="0.25">
      <c r="A418" s="31">
        <v>45657</v>
      </c>
      <c r="B418" s="31">
        <v>45657</v>
      </c>
      <c r="C418" s="41" t="s">
        <v>272</v>
      </c>
      <c r="D418" s="32" t="s">
        <v>241</v>
      </c>
      <c r="E418" s="33" t="s">
        <v>18</v>
      </c>
      <c r="F418" s="33" t="s">
        <v>124</v>
      </c>
    </row>
    <row r="419" spans="1:6" s="26" customFormat="1" ht="94.5" x14ac:dyDescent="0.25">
      <c r="A419" s="31">
        <v>45657</v>
      </c>
      <c r="B419" s="31">
        <v>45657</v>
      </c>
      <c r="C419" s="41" t="s">
        <v>410</v>
      </c>
      <c r="D419" s="32" t="s">
        <v>252</v>
      </c>
      <c r="E419" s="33" t="s">
        <v>17</v>
      </c>
      <c r="F419" s="33" t="s">
        <v>30</v>
      </c>
    </row>
    <row r="420" spans="1:6" s="26" customFormat="1" ht="94.5" x14ac:dyDescent="0.25">
      <c r="A420" s="31">
        <v>45657</v>
      </c>
      <c r="B420" s="31">
        <v>45657</v>
      </c>
      <c r="C420" s="41" t="s">
        <v>410</v>
      </c>
      <c r="D420" s="32" t="s">
        <v>252</v>
      </c>
      <c r="E420" s="33" t="s">
        <v>18</v>
      </c>
      <c r="F420" s="33" t="s">
        <v>30</v>
      </c>
    </row>
    <row r="421" spans="1:6" s="26" customFormat="1" ht="94.5" x14ac:dyDescent="0.25">
      <c r="A421" s="31">
        <v>45657</v>
      </c>
      <c r="B421" s="31">
        <v>45657</v>
      </c>
      <c r="C421" s="41" t="s">
        <v>410</v>
      </c>
      <c r="D421" s="32" t="s">
        <v>252</v>
      </c>
      <c r="E421" s="33" t="s">
        <v>22</v>
      </c>
      <c r="F421" s="33" t="s">
        <v>30</v>
      </c>
    </row>
    <row r="422" spans="1:6" s="26" customFormat="1" ht="94.5" x14ac:dyDescent="0.25">
      <c r="A422" s="31">
        <v>45657</v>
      </c>
      <c r="B422" s="31">
        <v>45657</v>
      </c>
      <c r="C422" s="41" t="s">
        <v>410</v>
      </c>
      <c r="D422" s="32" t="s">
        <v>252</v>
      </c>
      <c r="E422" s="33" t="s">
        <v>23</v>
      </c>
      <c r="F422" s="33" t="s">
        <v>30</v>
      </c>
    </row>
    <row r="423" spans="1:6" s="26" customFormat="1" ht="78.75" x14ac:dyDescent="0.25">
      <c r="A423" s="31">
        <v>45657</v>
      </c>
      <c r="B423" s="31">
        <v>45657</v>
      </c>
      <c r="C423" s="40" t="s">
        <v>253</v>
      </c>
      <c r="D423" s="27" t="s">
        <v>109</v>
      </c>
      <c r="E423" s="2" t="s">
        <v>17</v>
      </c>
      <c r="F423" s="2" t="s">
        <v>49</v>
      </c>
    </row>
    <row r="424" spans="1:6" s="26" customFormat="1" ht="78.75" x14ac:dyDescent="0.25">
      <c r="A424" s="31">
        <v>45657</v>
      </c>
      <c r="B424" s="31">
        <v>45657</v>
      </c>
      <c r="C424" s="40" t="s">
        <v>253</v>
      </c>
      <c r="D424" s="27" t="s">
        <v>109</v>
      </c>
      <c r="E424" s="2" t="s">
        <v>49</v>
      </c>
      <c r="F424" s="2" t="s">
        <v>49</v>
      </c>
    </row>
    <row r="425" spans="1:6" s="26" customFormat="1" ht="157.5" x14ac:dyDescent="0.25">
      <c r="A425" s="31">
        <v>45657</v>
      </c>
      <c r="B425" s="31">
        <v>45657</v>
      </c>
      <c r="C425" s="40" t="s">
        <v>313</v>
      </c>
      <c r="D425" s="27" t="s">
        <v>16</v>
      </c>
      <c r="E425" s="2" t="s">
        <v>17</v>
      </c>
      <c r="F425" s="2" t="s">
        <v>16</v>
      </c>
    </row>
    <row r="426" spans="1:6" s="26" customFormat="1" ht="157.5" x14ac:dyDescent="0.25">
      <c r="A426" s="31">
        <v>45657</v>
      </c>
      <c r="B426" s="31">
        <v>45657</v>
      </c>
      <c r="C426" s="40" t="s">
        <v>313</v>
      </c>
      <c r="D426" s="27" t="s">
        <v>16</v>
      </c>
      <c r="E426" s="2" t="s">
        <v>18</v>
      </c>
      <c r="F426" s="2" t="s">
        <v>16</v>
      </c>
    </row>
    <row r="427" spans="1:6" ht="63" x14ac:dyDescent="0.25">
      <c r="A427" s="31">
        <f>+'Key Dates'!$B$9-70</f>
        <v>45657</v>
      </c>
      <c r="B427" s="31">
        <f>+'Key Dates'!$B$9-56</f>
        <v>45671</v>
      </c>
      <c r="C427" s="40" t="s">
        <v>360</v>
      </c>
      <c r="D427" s="27" t="s">
        <v>40</v>
      </c>
      <c r="E427" s="2" t="s">
        <v>17</v>
      </c>
      <c r="F427" s="2" t="s">
        <v>25</v>
      </c>
    </row>
    <row r="428" spans="1:6" ht="63" x14ac:dyDescent="0.25">
      <c r="A428" s="31">
        <f>+'Key Dates'!$B$9-70</f>
        <v>45657</v>
      </c>
      <c r="B428" s="31">
        <f>+'Key Dates'!$B$9-56</f>
        <v>45671</v>
      </c>
      <c r="C428" s="40" t="s">
        <v>360</v>
      </c>
      <c r="D428" s="27" t="s">
        <v>40</v>
      </c>
      <c r="E428" s="2" t="s">
        <v>18</v>
      </c>
      <c r="F428" s="2" t="s">
        <v>25</v>
      </c>
    </row>
    <row r="429" spans="1:6" ht="63" x14ac:dyDescent="0.25">
      <c r="A429" s="31">
        <f>+'Key Dates'!$B$9-70</f>
        <v>45657</v>
      </c>
      <c r="B429" s="31">
        <f>+'Key Dates'!$B$9-56</f>
        <v>45671</v>
      </c>
      <c r="C429" s="40" t="s">
        <v>360</v>
      </c>
      <c r="D429" s="27" t="s">
        <v>40</v>
      </c>
      <c r="E429" s="2" t="s">
        <v>29</v>
      </c>
      <c r="F429" s="2" t="s">
        <v>25</v>
      </c>
    </row>
    <row r="430" spans="1:6" ht="126" x14ac:dyDescent="0.25">
      <c r="A430" s="31">
        <f>+'Key Dates'!$B$9-70</f>
        <v>45657</v>
      </c>
      <c r="B430" s="31">
        <f>+'Key Dates'!$B$9+30</f>
        <v>45757</v>
      </c>
      <c r="C430" s="40" t="s">
        <v>310</v>
      </c>
      <c r="D430" s="27" t="s">
        <v>41</v>
      </c>
      <c r="E430" s="2" t="s">
        <v>17</v>
      </c>
      <c r="F430" s="2" t="s">
        <v>25</v>
      </c>
    </row>
    <row r="431" spans="1:6" ht="126" x14ac:dyDescent="0.25">
      <c r="A431" s="31">
        <f>+'Key Dates'!$B$9-70</f>
        <v>45657</v>
      </c>
      <c r="B431" s="31">
        <f>+'Key Dates'!$B$9+30</f>
        <v>45757</v>
      </c>
      <c r="C431" s="40" t="s">
        <v>310</v>
      </c>
      <c r="D431" s="27" t="s">
        <v>41</v>
      </c>
      <c r="E431" s="2" t="s">
        <v>18</v>
      </c>
      <c r="F431" s="2" t="s">
        <v>25</v>
      </c>
    </row>
    <row r="432" spans="1:6" ht="126" x14ac:dyDescent="0.25">
      <c r="A432" s="31">
        <f>+'Key Dates'!$B$9-70</f>
        <v>45657</v>
      </c>
      <c r="B432" s="31">
        <f>+'Key Dates'!$B$9+30</f>
        <v>45757</v>
      </c>
      <c r="C432" s="40" t="s">
        <v>310</v>
      </c>
      <c r="D432" s="27" t="s">
        <v>41</v>
      </c>
      <c r="E432" s="2" t="s">
        <v>29</v>
      </c>
      <c r="F432" s="2" t="s">
        <v>25</v>
      </c>
    </row>
    <row r="433" spans="1:6" ht="31.5" x14ac:dyDescent="0.25">
      <c r="A433" s="31">
        <f>+'Key Dates'!$B$24</f>
        <v>45658</v>
      </c>
      <c r="B433" s="31">
        <f>+'Key Dates'!$B$24</f>
        <v>45658</v>
      </c>
      <c r="C433" s="42" t="s">
        <v>361</v>
      </c>
      <c r="D433" s="27" t="s">
        <v>27</v>
      </c>
      <c r="E433" s="2" t="s">
        <v>28</v>
      </c>
      <c r="F433" s="2" t="s">
        <v>28</v>
      </c>
    </row>
    <row r="434" spans="1:6" ht="126" x14ac:dyDescent="0.25">
      <c r="A434" s="31">
        <v>45658</v>
      </c>
      <c r="B434" s="31">
        <v>46022</v>
      </c>
      <c r="C434" s="41" t="s">
        <v>319</v>
      </c>
      <c r="D434" s="32" t="s">
        <v>180</v>
      </c>
      <c r="E434" s="33" t="s">
        <v>17</v>
      </c>
      <c r="F434" s="33" t="s">
        <v>25</v>
      </c>
    </row>
    <row r="435" spans="1:6" ht="126" x14ac:dyDescent="0.25">
      <c r="A435" s="31">
        <v>45658</v>
      </c>
      <c r="B435" s="31">
        <v>46022</v>
      </c>
      <c r="C435" s="41" t="s">
        <v>319</v>
      </c>
      <c r="D435" s="32" t="s">
        <v>180</v>
      </c>
      <c r="E435" s="33" t="s">
        <v>26</v>
      </c>
      <c r="F435" s="33" t="s">
        <v>25</v>
      </c>
    </row>
    <row r="436" spans="1:6" ht="126" x14ac:dyDescent="0.25">
      <c r="A436" s="31">
        <v>45658</v>
      </c>
      <c r="B436" s="31">
        <v>46022</v>
      </c>
      <c r="C436" s="41" t="s">
        <v>319</v>
      </c>
      <c r="D436" s="32" t="s">
        <v>180</v>
      </c>
      <c r="E436" s="33" t="s">
        <v>49</v>
      </c>
      <c r="F436" s="33" t="s">
        <v>25</v>
      </c>
    </row>
    <row r="437" spans="1:6" ht="126" x14ac:dyDescent="0.25">
      <c r="A437" s="31">
        <v>45658</v>
      </c>
      <c r="B437" s="31">
        <v>46022</v>
      </c>
      <c r="C437" s="41" t="s">
        <v>319</v>
      </c>
      <c r="D437" s="32" t="s">
        <v>180</v>
      </c>
      <c r="E437" s="33" t="s">
        <v>18</v>
      </c>
      <c r="F437" s="33" t="s">
        <v>25</v>
      </c>
    </row>
    <row r="438" spans="1:6" ht="126" x14ac:dyDescent="0.25">
      <c r="A438" s="31">
        <v>45658</v>
      </c>
      <c r="B438" s="31">
        <v>46022</v>
      </c>
      <c r="C438" s="41" t="s">
        <v>319</v>
      </c>
      <c r="D438" s="32" t="s">
        <v>180</v>
      </c>
      <c r="E438" s="33" t="s">
        <v>386</v>
      </c>
      <c r="F438" s="33" t="s">
        <v>25</v>
      </c>
    </row>
    <row r="439" spans="1:6" ht="126" x14ac:dyDescent="0.25">
      <c r="A439" s="31">
        <v>45658</v>
      </c>
      <c r="B439" s="31">
        <v>46022</v>
      </c>
      <c r="C439" s="41" t="s">
        <v>319</v>
      </c>
      <c r="D439" s="32" t="s">
        <v>180</v>
      </c>
      <c r="E439" s="33" t="s">
        <v>19</v>
      </c>
      <c r="F439" s="33" t="s">
        <v>25</v>
      </c>
    </row>
    <row r="440" spans="1:6" ht="126" x14ac:dyDescent="0.25">
      <c r="A440" s="31">
        <v>45658</v>
      </c>
      <c r="B440" s="31">
        <v>46022</v>
      </c>
      <c r="C440" s="41" t="s">
        <v>319</v>
      </c>
      <c r="D440" s="32" t="s">
        <v>180</v>
      </c>
      <c r="E440" s="33" t="s">
        <v>20</v>
      </c>
      <c r="F440" s="33" t="s">
        <v>25</v>
      </c>
    </row>
    <row r="441" spans="1:6" ht="126" x14ac:dyDescent="0.25">
      <c r="A441" s="31">
        <v>45658</v>
      </c>
      <c r="B441" s="31">
        <v>46022</v>
      </c>
      <c r="C441" s="41" t="s">
        <v>319</v>
      </c>
      <c r="D441" s="32" t="s">
        <v>180</v>
      </c>
      <c r="E441" s="33" t="s">
        <v>29</v>
      </c>
      <c r="F441" s="33" t="s">
        <v>25</v>
      </c>
    </row>
    <row r="442" spans="1:6" ht="126" x14ac:dyDescent="0.25">
      <c r="A442" s="31">
        <v>45658</v>
      </c>
      <c r="B442" s="31">
        <v>46022</v>
      </c>
      <c r="C442" s="41" t="s">
        <v>319</v>
      </c>
      <c r="D442" s="32" t="s">
        <v>180</v>
      </c>
      <c r="E442" s="33" t="s">
        <v>21</v>
      </c>
      <c r="F442" s="33" t="s">
        <v>25</v>
      </c>
    </row>
    <row r="443" spans="1:6" ht="126" x14ac:dyDescent="0.25">
      <c r="A443" s="31">
        <v>45658</v>
      </c>
      <c r="B443" s="31">
        <v>46022</v>
      </c>
      <c r="C443" s="41" t="s">
        <v>319</v>
      </c>
      <c r="D443" s="32" t="s">
        <v>180</v>
      </c>
      <c r="E443" s="33" t="s">
        <v>22</v>
      </c>
      <c r="F443" s="33" t="s">
        <v>25</v>
      </c>
    </row>
    <row r="444" spans="1:6" ht="126" x14ac:dyDescent="0.25">
      <c r="A444" s="31">
        <v>45658</v>
      </c>
      <c r="B444" s="31">
        <v>46022</v>
      </c>
      <c r="C444" s="41" t="s">
        <v>319</v>
      </c>
      <c r="D444" s="32" t="s">
        <v>180</v>
      </c>
      <c r="E444" s="33" t="s">
        <v>23</v>
      </c>
      <c r="F444" s="33" t="s">
        <v>25</v>
      </c>
    </row>
    <row r="445" spans="1:6" ht="126" x14ac:dyDescent="0.25">
      <c r="A445" s="31">
        <v>45658</v>
      </c>
      <c r="B445" s="31">
        <v>46022</v>
      </c>
      <c r="C445" s="41" t="s">
        <v>319</v>
      </c>
      <c r="D445" s="32" t="s">
        <v>180</v>
      </c>
      <c r="E445" s="33" t="s">
        <v>46</v>
      </c>
      <c r="F445" s="33" t="s">
        <v>25</v>
      </c>
    </row>
    <row r="446" spans="1:6" ht="141.75" x14ac:dyDescent="0.25">
      <c r="A446" s="31">
        <v>45658</v>
      </c>
      <c r="B446" s="31">
        <v>46022</v>
      </c>
      <c r="C446" s="41" t="s">
        <v>311</v>
      </c>
      <c r="D446" s="32" t="s">
        <v>41</v>
      </c>
      <c r="E446" s="33" t="s">
        <v>17</v>
      </c>
      <c r="F446" s="33" t="s">
        <v>25</v>
      </c>
    </row>
    <row r="447" spans="1:6" ht="141.75" x14ac:dyDescent="0.25">
      <c r="A447" s="31">
        <v>45658</v>
      </c>
      <c r="B447" s="31">
        <v>46022</v>
      </c>
      <c r="C447" s="41" t="s">
        <v>311</v>
      </c>
      <c r="D447" s="32" t="s">
        <v>41</v>
      </c>
      <c r="E447" s="33" t="s">
        <v>26</v>
      </c>
      <c r="F447" s="33" t="s">
        <v>25</v>
      </c>
    </row>
    <row r="448" spans="1:6" ht="141.75" x14ac:dyDescent="0.25">
      <c r="A448" s="31">
        <v>45658</v>
      </c>
      <c r="B448" s="31">
        <v>46022</v>
      </c>
      <c r="C448" s="41" t="s">
        <v>311</v>
      </c>
      <c r="D448" s="32" t="s">
        <v>41</v>
      </c>
      <c r="E448" s="33" t="s">
        <v>49</v>
      </c>
      <c r="F448" s="33" t="s">
        <v>25</v>
      </c>
    </row>
    <row r="449" spans="1:6" ht="141.75" x14ac:dyDescent="0.25">
      <c r="A449" s="31">
        <v>45658</v>
      </c>
      <c r="B449" s="31">
        <v>46022</v>
      </c>
      <c r="C449" s="41" t="s">
        <v>311</v>
      </c>
      <c r="D449" s="32" t="s">
        <v>41</v>
      </c>
      <c r="E449" s="33" t="s">
        <v>18</v>
      </c>
      <c r="F449" s="33" t="s">
        <v>25</v>
      </c>
    </row>
    <row r="450" spans="1:6" ht="141.75" x14ac:dyDescent="0.25">
      <c r="A450" s="31">
        <v>45658</v>
      </c>
      <c r="B450" s="31">
        <v>46022</v>
      </c>
      <c r="C450" s="41" t="s">
        <v>311</v>
      </c>
      <c r="D450" s="32" t="s">
        <v>41</v>
      </c>
      <c r="E450" s="33" t="s">
        <v>386</v>
      </c>
      <c r="F450" s="33" t="s">
        <v>25</v>
      </c>
    </row>
    <row r="451" spans="1:6" ht="141.75" x14ac:dyDescent="0.25">
      <c r="A451" s="31">
        <v>45658</v>
      </c>
      <c r="B451" s="31">
        <v>46022</v>
      </c>
      <c r="C451" s="41" t="s">
        <v>311</v>
      </c>
      <c r="D451" s="32" t="s">
        <v>41</v>
      </c>
      <c r="E451" s="33" t="s">
        <v>19</v>
      </c>
      <c r="F451" s="33" t="s">
        <v>25</v>
      </c>
    </row>
    <row r="452" spans="1:6" ht="141.75" x14ac:dyDescent="0.25">
      <c r="A452" s="31">
        <v>45658</v>
      </c>
      <c r="B452" s="31">
        <v>46022</v>
      </c>
      <c r="C452" s="41" t="s">
        <v>311</v>
      </c>
      <c r="D452" s="32" t="s">
        <v>41</v>
      </c>
      <c r="E452" s="33" t="s">
        <v>20</v>
      </c>
      <c r="F452" s="33" t="s">
        <v>25</v>
      </c>
    </row>
    <row r="453" spans="1:6" ht="141.75" x14ac:dyDescent="0.25">
      <c r="A453" s="31">
        <v>45658</v>
      </c>
      <c r="B453" s="31">
        <v>46022</v>
      </c>
      <c r="C453" s="41" t="s">
        <v>311</v>
      </c>
      <c r="D453" s="32" t="s">
        <v>41</v>
      </c>
      <c r="E453" s="33" t="s">
        <v>29</v>
      </c>
      <c r="F453" s="33" t="s">
        <v>25</v>
      </c>
    </row>
    <row r="454" spans="1:6" ht="141.75" x14ac:dyDescent="0.25">
      <c r="A454" s="31">
        <v>45658</v>
      </c>
      <c r="B454" s="31">
        <v>46022</v>
      </c>
      <c r="C454" s="41" t="s">
        <v>311</v>
      </c>
      <c r="D454" s="32" t="s">
        <v>41</v>
      </c>
      <c r="E454" s="33" t="s">
        <v>21</v>
      </c>
      <c r="F454" s="33" t="s">
        <v>25</v>
      </c>
    </row>
    <row r="455" spans="1:6" ht="141.75" x14ac:dyDescent="0.25">
      <c r="A455" s="31">
        <v>45658</v>
      </c>
      <c r="B455" s="31">
        <v>46022</v>
      </c>
      <c r="C455" s="41" t="s">
        <v>311</v>
      </c>
      <c r="D455" s="32" t="s">
        <v>41</v>
      </c>
      <c r="E455" s="33" t="s">
        <v>22</v>
      </c>
      <c r="F455" s="33" t="s">
        <v>25</v>
      </c>
    </row>
    <row r="456" spans="1:6" ht="141.75" x14ac:dyDescent="0.25">
      <c r="A456" s="31">
        <v>45658</v>
      </c>
      <c r="B456" s="31">
        <v>46022</v>
      </c>
      <c r="C456" s="41" t="s">
        <v>311</v>
      </c>
      <c r="D456" s="32" t="s">
        <v>41</v>
      </c>
      <c r="E456" s="33" t="s">
        <v>23</v>
      </c>
      <c r="F456" s="33" t="s">
        <v>25</v>
      </c>
    </row>
    <row r="457" spans="1:6" ht="141.75" x14ac:dyDescent="0.25">
      <c r="A457" s="31">
        <v>45658</v>
      </c>
      <c r="B457" s="31">
        <v>46022</v>
      </c>
      <c r="C457" s="41" t="s">
        <v>311</v>
      </c>
      <c r="D457" s="32" t="s">
        <v>41</v>
      </c>
      <c r="E457" s="33" t="s">
        <v>46</v>
      </c>
      <c r="F457" s="33" t="s">
        <v>25</v>
      </c>
    </row>
    <row r="458" spans="1:6" ht="78.75" x14ac:dyDescent="0.25">
      <c r="A458" s="31">
        <f>+'Key Dates'!$B$8+59</f>
        <v>45660</v>
      </c>
      <c r="B458" s="31">
        <f>+'Key Dates'!$B$8+59</f>
        <v>45660</v>
      </c>
      <c r="C458" s="40" t="s">
        <v>254</v>
      </c>
      <c r="D458" s="27" t="s">
        <v>113</v>
      </c>
      <c r="E458" s="2" t="s">
        <v>17</v>
      </c>
      <c r="F458" s="2" t="s">
        <v>129</v>
      </c>
    </row>
    <row r="459" spans="1:6" ht="78.75" x14ac:dyDescent="0.25">
      <c r="A459" s="31">
        <f>+'Key Dates'!$B$8+59</f>
        <v>45660</v>
      </c>
      <c r="B459" s="31">
        <f>+'Key Dates'!$B$8+59</f>
        <v>45660</v>
      </c>
      <c r="C459" s="40" t="s">
        <v>254</v>
      </c>
      <c r="D459" s="27" t="s">
        <v>113</v>
      </c>
      <c r="E459" s="2" t="s">
        <v>37</v>
      </c>
      <c r="F459" s="2" t="s">
        <v>129</v>
      </c>
    </row>
    <row r="460" spans="1:6" ht="110.25" x14ac:dyDescent="0.25">
      <c r="A460" s="31">
        <f>+'Key Dates'!$B$9-67</f>
        <v>45660</v>
      </c>
      <c r="B460" s="31">
        <f>+'Key Dates'!$B$9-67</f>
        <v>45660</v>
      </c>
      <c r="C460" s="41" t="s">
        <v>297</v>
      </c>
      <c r="D460" s="32" t="s">
        <v>176</v>
      </c>
      <c r="E460" s="33" t="s">
        <v>17</v>
      </c>
      <c r="F460" s="33" t="s">
        <v>129</v>
      </c>
    </row>
    <row r="461" spans="1:6" ht="110.25" x14ac:dyDescent="0.25">
      <c r="A461" s="31">
        <f>+'Key Dates'!$B$9-67</f>
        <v>45660</v>
      </c>
      <c r="B461" s="31">
        <f>+'Key Dates'!$B$9-67</f>
        <v>45660</v>
      </c>
      <c r="C461" s="41" t="s">
        <v>297</v>
      </c>
      <c r="D461" s="32" t="s">
        <v>176</v>
      </c>
      <c r="E461" s="33" t="s">
        <v>18</v>
      </c>
      <c r="F461" s="33" t="s">
        <v>129</v>
      </c>
    </row>
    <row r="462" spans="1:6" ht="110.25" x14ac:dyDescent="0.25">
      <c r="A462" s="31">
        <f>+'Key Dates'!$B$9-67</f>
        <v>45660</v>
      </c>
      <c r="B462" s="31">
        <f>+'Key Dates'!$B$9-67</f>
        <v>45660</v>
      </c>
      <c r="C462" s="41" t="s">
        <v>297</v>
      </c>
      <c r="D462" s="32" t="s">
        <v>176</v>
      </c>
      <c r="E462" s="33" t="s">
        <v>29</v>
      </c>
      <c r="F462" s="33" t="s">
        <v>129</v>
      </c>
    </row>
    <row r="463" spans="1:6" ht="76.5" x14ac:dyDescent="0.25">
      <c r="A463" s="31">
        <v>45660</v>
      </c>
      <c r="B463" s="31">
        <v>45660</v>
      </c>
      <c r="C463" s="40" t="s">
        <v>181</v>
      </c>
      <c r="D463" s="27" t="s">
        <v>111</v>
      </c>
      <c r="E463" s="2" t="s">
        <v>17</v>
      </c>
      <c r="F463" s="2" t="s">
        <v>33</v>
      </c>
    </row>
    <row r="464" spans="1:6" ht="76.5" x14ac:dyDescent="0.25">
      <c r="A464" s="31">
        <v>45660</v>
      </c>
      <c r="B464" s="31">
        <v>45660</v>
      </c>
      <c r="C464" s="40" t="s">
        <v>181</v>
      </c>
      <c r="D464" s="27" t="s">
        <v>111</v>
      </c>
      <c r="E464" s="2" t="s">
        <v>26</v>
      </c>
      <c r="F464" s="2" t="s">
        <v>33</v>
      </c>
    </row>
    <row r="465" spans="1:6" ht="76.5" x14ac:dyDescent="0.25">
      <c r="A465" s="31">
        <v>45660</v>
      </c>
      <c r="B465" s="31">
        <v>45660</v>
      </c>
      <c r="C465" s="40" t="s">
        <v>181</v>
      </c>
      <c r="D465" s="27" t="s">
        <v>111</v>
      </c>
      <c r="E465" s="2" t="s">
        <v>49</v>
      </c>
      <c r="F465" s="2" t="s">
        <v>33</v>
      </c>
    </row>
    <row r="466" spans="1:6" ht="153" x14ac:dyDescent="0.25">
      <c r="A466" s="31">
        <f>+'Key Dates'!$B$25</f>
        <v>45663</v>
      </c>
      <c r="B466" s="31">
        <f>+'Key Dates'!$B$25</f>
        <v>45663</v>
      </c>
      <c r="C466" s="40" t="s">
        <v>182</v>
      </c>
      <c r="D466" s="27" t="s">
        <v>110</v>
      </c>
      <c r="E466" s="2" t="s">
        <v>17</v>
      </c>
      <c r="F466" s="2" t="s">
        <v>33</v>
      </c>
    </row>
    <row r="467" spans="1:6" ht="153" x14ac:dyDescent="0.25">
      <c r="A467" s="31">
        <f>+'Key Dates'!$B$25</f>
        <v>45663</v>
      </c>
      <c r="B467" s="31">
        <f>+'Key Dates'!$B$25</f>
        <v>45663</v>
      </c>
      <c r="C467" s="40" t="s">
        <v>182</v>
      </c>
      <c r="D467" s="27" t="s">
        <v>110</v>
      </c>
      <c r="E467" s="2" t="s">
        <v>26</v>
      </c>
      <c r="F467" s="2" t="s">
        <v>33</v>
      </c>
    </row>
    <row r="468" spans="1:6" ht="153" x14ac:dyDescent="0.25">
      <c r="A468" s="31">
        <f>+'Key Dates'!$B$25</f>
        <v>45663</v>
      </c>
      <c r="B468" s="31">
        <f>+'Key Dates'!$B$25</f>
        <v>45663</v>
      </c>
      <c r="C468" s="40" t="s">
        <v>182</v>
      </c>
      <c r="D468" s="27" t="s">
        <v>110</v>
      </c>
      <c r="E468" s="2" t="s">
        <v>49</v>
      </c>
      <c r="F468" s="2" t="s">
        <v>33</v>
      </c>
    </row>
    <row r="469" spans="1:6" ht="153" x14ac:dyDescent="0.25">
      <c r="A469" s="31">
        <f>+'Key Dates'!$B$25</f>
        <v>45663</v>
      </c>
      <c r="B469" s="31">
        <f>+'Key Dates'!$B$25</f>
        <v>45663</v>
      </c>
      <c r="C469" s="40" t="s">
        <v>182</v>
      </c>
      <c r="D469" s="27" t="s">
        <v>110</v>
      </c>
      <c r="E469" s="2" t="s">
        <v>37</v>
      </c>
      <c r="F469" s="2" t="s">
        <v>33</v>
      </c>
    </row>
    <row r="470" spans="1:6" ht="153" x14ac:dyDescent="0.25">
      <c r="A470" s="31">
        <f>+'Key Dates'!$B$25</f>
        <v>45663</v>
      </c>
      <c r="B470" s="31">
        <f>+'Key Dates'!$B$25</f>
        <v>45663</v>
      </c>
      <c r="C470" s="40" t="s">
        <v>182</v>
      </c>
      <c r="D470" s="27" t="s">
        <v>110</v>
      </c>
      <c r="E470" s="2" t="s">
        <v>386</v>
      </c>
      <c r="F470" s="2" t="s">
        <v>33</v>
      </c>
    </row>
    <row r="471" spans="1:6" ht="153" x14ac:dyDescent="0.25">
      <c r="A471" s="31">
        <f>+'Key Dates'!$B$25</f>
        <v>45663</v>
      </c>
      <c r="B471" s="31">
        <f>+'Key Dates'!$B$25</f>
        <v>45663</v>
      </c>
      <c r="C471" s="40" t="s">
        <v>182</v>
      </c>
      <c r="D471" s="27" t="s">
        <v>110</v>
      </c>
      <c r="E471" s="2" t="s">
        <v>19</v>
      </c>
      <c r="F471" s="2" t="s">
        <v>33</v>
      </c>
    </row>
    <row r="472" spans="1:6" ht="153" x14ac:dyDescent="0.25">
      <c r="A472" s="31">
        <f>+'Key Dates'!$B$25</f>
        <v>45663</v>
      </c>
      <c r="B472" s="31">
        <f>+'Key Dates'!$B$25</f>
        <v>45663</v>
      </c>
      <c r="C472" s="40" t="s">
        <v>182</v>
      </c>
      <c r="D472" s="27" t="s">
        <v>110</v>
      </c>
      <c r="E472" s="2" t="s">
        <v>20</v>
      </c>
      <c r="F472" s="2" t="s">
        <v>33</v>
      </c>
    </row>
    <row r="473" spans="1:6" ht="153" x14ac:dyDescent="0.25">
      <c r="A473" s="31">
        <f>+'Key Dates'!$B$25</f>
        <v>45663</v>
      </c>
      <c r="B473" s="31">
        <f>+'Key Dates'!$B$25</f>
        <v>45663</v>
      </c>
      <c r="C473" s="40" t="s">
        <v>182</v>
      </c>
      <c r="D473" s="27" t="s">
        <v>110</v>
      </c>
      <c r="E473" s="2" t="s">
        <v>21</v>
      </c>
      <c r="F473" s="2" t="s">
        <v>33</v>
      </c>
    </row>
    <row r="474" spans="1:6" ht="153" x14ac:dyDescent="0.25">
      <c r="A474" s="31">
        <f>+'Key Dates'!$B$25</f>
        <v>45663</v>
      </c>
      <c r="B474" s="31">
        <f>+'Key Dates'!$B$25</f>
        <v>45663</v>
      </c>
      <c r="C474" s="40" t="s">
        <v>182</v>
      </c>
      <c r="D474" s="27" t="s">
        <v>110</v>
      </c>
      <c r="E474" s="2" t="s">
        <v>22</v>
      </c>
      <c r="F474" s="2" t="s">
        <v>33</v>
      </c>
    </row>
    <row r="475" spans="1:6" ht="153" x14ac:dyDescent="0.25">
      <c r="A475" s="31">
        <f>+'Key Dates'!$B$25</f>
        <v>45663</v>
      </c>
      <c r="B475" s="31">
        <f>+'Key Dates'!$B$25</f>
        <v>45663</v>
      </c>
      <c r="C475" s="40" t="s">
        <v>182</v>
      </c>
      <c r="D475" s="27" t="s">
        <v>110</v>
      </c>
      <c r="E475" s="2" t="s">
        <v>23</v>
      </c>
      <c r="F475" s="2" t="s">
        <v>33</v>
      </c>
    </row>
    <row r="476" spans="1:6" ht="153" x14ac:dyDescent="0.25">
      <c r="A476" s="31">
        <f>+'Key Dates'!$B$25</f>
        <v>45663</v>
      </c>
      <c r="B476" s="31">
        <f>+'Key Dates'!$B$25</f>
        <v>45663</v>
      </c>
      <c r="C476" s="40" t="s">
        <v>182</v>
      </c>
      <c r="D476" s="27" t="s">
        <v>110</v>
      </c>
      <c r="E476" s="2" t="s">
        <v>46</v>
      </c>
      <c r="F476" s="2" t="s">
        <v>33</v>
      </c>
    </row>
    <row r="477" spans="1:6" ht="102" x14ac:dyDescent="0.25">
      <c r="A477" s="31">
        <f>+'Key Dates'!$B$25</f>
        <v>45663</v>
      </c>
      <c r="B477" s="31">
        <f>+'Key Dates'!$B$25+60</f>
        <v>45723</v>
      </c>
      <c r="C477" s="40" t="s">
        <v>255</v>
      </c>
      <c r="D477" s="27" t="s">
        <v>294</v>
      </c>
      <c r="E477" s="2" t="s">
        <v>17</v>
      </c>
      <c r="F477" s="2" t="s">
        <v>25</v>
      </c>
    </row>
    <row r="478" spans="1:6" ht="102" x14ac:dyDescent="0.25">
      <c r="A478" s="31">
        <f>+'Key Dates'!$B$25</f>
        <v>45663</v>
      </c>
      <c r="B478" s="31">
        <f>+'Key Dates'!$B$25+60</f>
        <v>45723</v>
      </c>
      <c r="C478" s="40" t="s">
        <v>255</v>
      </c>
      <c r="D478" s="27" t="s">
        <v>294</v>
      </c>
      <c r="E478" s="2" t="s">
        <v>26</v>
      </c>
      <c r="F478" s="2" t="s">
        <v>25</v>
      </c>
    </row>
    <row r="479" spans="1:6" ht="102" x14ac:dyDescent="0.25">
      <c r="A479" s="31">
        <f>+'Key Dates'!$B$25</f>
        <v>45663</v>
      </c>
      <c r="B479" s="31">
        <f>+'Key Dates'!$B$25+60</f>
        <v>45723</v>
      </c>
      <c r="C479" s="40" t="s">
        <v>255</v>
      </c>
      <c r="D479" s="27" t="s">
        <v>294</v>
      </c>
      <c r="E479" s="2" t="s">
        <v>49</v>
      </c>
      <c r="F479" s="2" t="s">
        <v>25</v>
      </c>
    </row>
    <row r="480" spans="1:6" ht="102" x14ac:dyDescent="0.25">
      <c r="A480" s="31">
        <f>+'Key Dates'!$B$25</f>
        <v>45663</v>
      </c>
      <c r="B480" s="31">
        <f>+'Key Dates'!$B$25+60</f>
        <v>45723</v>
      </c>
      <c r="C480" s="40" t="s">
        <v>255</v>
      </c>
      <c r="D480" s="27" t="s">
        <v>294</v>
      </c>
      <c r="E480" s="2" t="s">
        <v>18</v>
      </c>
      <c r="F480" s="2" t="s">
        <v>25</v>
      </c>
    </row>
    <row r="481" spans="1:6" ht="102" x14ac:dyDescent="0.25">
      <c r="A481" s="31">
        <f>+'Key Dates'!$B$25</f>
        <v>45663</v>
      </c>
      <c r="B481" s="31">
        <f>+'Key Dates'!$B$25+60</f>
        <v>45723</v>
      </c>
      <c r="C481" s="40" t="s">
        <v>255</v>
      </c>
      <c r="D481" s="27" t="s">
        <v>294</v>
      </c>
      <c r="E481" s="2" t="s">
        <v>19</v>
      </c>
      <c r="F481" s="2" t="s">
        <v>25</v>
      </c>
    </row>
    <row r="482" spans="1:6" ht="102" x14ac:dyDescent="0.25">
      <c r="A482" s="31">
        <f>+'Key Dates'!$B$25</f>
        <v>45663</v>
      </c>
      <c r="B482" s="31">
        <f>+'Key Dates'!$B$25+60</f>
        <v>45723</v>
      </c>
      <c r="C482" s="40" t="s">
        <v>255</v>
      </c>
      <c r="D482" s="27" t="s">
        <v>294</v>
      </c>
      <c r="E482" s="2" t="s">
        <v>20</v>
      </c>
      <c r="F482" s="2" t="s">
        <v>25</v>
      </c>
    </row>
    <row r="483" spans="1:6" ht="94.5" x14ac:dyDescent="0.25">
      <c r="A483" s="31">
        <v>45663</v>
      </c>
      <c r="B483" s="31">
        <v>45663</v>
      </c>
      <c r="C483" s="40" t="s">
        <v>256</v>
      </c>
      <c r="D483" s="27" t="s">
        <v>112</v>
      </c>
      <c r="E483" s="2" t="s">
        <v>17</v>
      </c>
      <c r="F483" s="2" t="s">
        <v>89</v>
      </c>
    </row>
    <row r="484" spans="1:6" ht="94.5" x14ac:dyDescent="0.25">
      <c r="A484" s="31">
        <v>45663</v>
      </c>
      <c r="B484" s="31">
        <v>45663</v>
      </c>
      <c r="C484" s="40" t="s">
        <v>256</v>
      </c>
      <c r="D484" s="27" t="s">
        <v>112</v>
      </c>
      <c r="E484" s="2" t="s">
        <v>57</v>
      </c>
      <c r="F484" s="2" t="s">
        <v>89</v>
      </c>
    </row>
    <row r="485" spans="1:6" ht="94.5" x14ac:dyDescent="0.25">
      <c r="A485" s="31">
        <v>45663</v>
      </c>
      <c r="B485" s="31">
        <v>45663</v>
      </c>
      <c r="C485" s="40" t="s">
        <v>256</v>
      </c>
      <c r="D485" s="27" t="s">
        <v>112</v>
      </c>
      <c r="E485" s="2" t="s">
        <v>49</v>
      </c>
      <c r="F485" s="2" t="s">
        <v>89</v>
      </c>
    </row>
    <row r="486" spans="1:6" ht="157.5" x14ac:dyDescent="0.25">
      <c r="A486" s="31">
        <f>+'Key Dates'!$B$36-35</f>
        <v>45664</v>
      </c>
      <c r="B486" s="31">
        <f>+'Key Dates'!$B$36-1</f>
        <v>45698</v>
      </c>
      <c r="C486" s="40" t="s">
        <v>280</v>
      </c>
      <c r="D486" s="27" t="s">
        <v>65</v>
      </c>
      <c r="E486" s="2" t="s">
        <v>120</v>
      </c>
      <c r="F486" s="2" t="s">
        <v>129</v>
      </c>
    </row>
    <row r="487" spans="1:6" ht="126" x14ac:dyDescent="0.25">
      <c r="A487" s="31">
        <v>45666</v>
      </c>
      <c r="B487" s="31">
        <v>45666</v>
      </c>
      <c r="C487" s="42" t="s">
        <v>362</v>
      </c>
      <c r="D487" s="27" t="s">
        <v>48</v>
      </c>
      <c r="E487" s="2" t="s">
        <v>17</v>
      </c>
      <c r="F487" s="2" t="s">
        <v>130</v>
      </c>
    </row>
    <row r="488" spans="1:6" ht="126" x14ac:dyDescent="0.25">
      <c r="A488" s="31">
        <v>45666</v>
      </c>
      <c r="B488" s="31">
        <v>45666</v>
      </c>
      <c r="C488" s="42" t="s">
        <v>362</v>
      </c>
      <c r="D488" s="27" t="s">
        <v>48</v>
      </c>
      <c r="E488" s="2" t="s">
        <v>18</v>
      </c>
      <c r="F488" s="2" t="s">
        <v>130</v>
      </c>
    </row>
    <row r="489" spans="1:6" ht="63" x14ac:dyDescent="0.25">
      <c r="A489" s="31">
        <f>+'Key Dates'!$B$9-60</f>
        <v>45667</v>
      </c>
      <c r="B489" s="31">
        <f>+'Key Dates'!$B$9-60</f>
        <v>45667</v>
      </c>
      <c r="C489" s="40" t="s">
        <v>257</v>
      </c>
      <c r="D489" s="27" t="s">
        <v>42</v>
      </c>
      <c r="E489" s="2" t="s">
        <v>17</v>
      </c>
      <c r="F489" s="2" t="s">
        <v>43</v>
      </c>
    </row>
    <row r="490" spans="1:6" ht="63" x14ac:dyDescent="0.25">
      <c r="A490" s="31">
        <f>+'Key Dates'!$B$9-60</f>
        <v>45667</v>
      </c>
      <c r="B490" s="31">
        <f>+'Key Dates'!$B$9-60</f>
        <v>45667</v>
      </c>
      <c r="C490" s="40" t="s">
        <v>257</v>
      </c>
      <c r="D490" s="27" t="s">
        <v>42</v>
      </c>
      <c r="E490" s="2" t="s">
        <v>18</v>
      </c>
      <c r="F490" s="2" t="s">
        <v>43</v>
      </c>
    </row>
    <row r="491" spans="1:6" ht="63" x14ac:dyDescent="0.25">
      <c r="A491" s="31">
        <f>+'Key Dates'!$B$9-60</f>
        <v>45667</v>
      </c>
      <c r="B491" s="31">
        <f>+'Key Dates'!$B$9-60</f>
        <v>45667</v>
      </c>
      <c r="C491" s="40" t="s">
        <v>257</v>
      </c>
      <c r="D491" s="27" t="s">
        <v>42</v>
      </c>
      <c r="E491" s="2" t="s">
        <v>29</v>
      </c>
      <c r="F491" s="2" t="s">
        <v>43</v>
      </c>
    </row>
    <row r="492" spans="1:6" ht="110.25" x14ac:dyDescent="0.25">
      <c r="A492" s="31">
        <f>+'Key Dates'!$B$9-60</f>
        <v>45667</v>
      </c>
      <c r="B492" s="31">
        <f>+'Key Dates'!$B$9-60</f>
        <v>45667</v>
      </c>
      <c r="C492" s="41" t="s">
        <v>320</v>
      </c>
      <c r="D492" s="32" t="s">
        <v>178</v>
      </c>
      <c r="E492" s="33" t="s">
        <v>17</v>
      </c>
      <c r="F492" s="33" t="s">
        <v>130</v>
      </c>
    </row>
    <row r="493" spans="1:6" ht="110.25" x14ac:dyDescent="0.25">
      <c r="A493" s="31">
        <f>+'Key Dates'!$B$9-60</f>
        <v>45667</v>
      </c>
      <c r="B493" s="31">
        <f>+'Key Dates'!$B$9-60</f>
        <v>45667</v>
      </c>
      <c r="C493" s="41" t="s">
        <v>320</v>
      </c>
      <c r="D493" s="32" t="s">
        <v>178</v>
      </c>
      <c r="E493" s="33" t="s">
        <v>18</v>
      </c>
      <c r="F493" s="33" t="s">
        <v>130</v>
      </c>
    </row>
    <row r="494" spans="1:6" ht="110.25" x14ac:dyDescent="0.25">
      <c r="A494" s="31">
        <f>+'Key Dates'!$B$9-60</f>
        <v>45667</v>
      </c>
      <c r="B494" s="31">
        <f>+'Key Dates'!$B$9-60</f>
        <v>45667</v>
      </c>
      <c r="C494" s="41" t="s">
        <v>320</v>
      </c>
      <c r="D494" s="32" t="s">
        <v>178</v>
      </c>
      <c r="E494" s="33" t="s">
        <v>29</v>
      </c>
      <c r="F494" s="33" t="s">
        <v>130</v>
      </c>
    </row>
    <row r="495" spans="1:6" ht="63" x14ac:dyDescent="0.25">
      <c r="A495" s="31">
        <f>+'Key Dates'!$B$9-60</f>
        <v>45667</v>
      </c>
      <c r="B495" s="31">
        <f>+'Key Dates'!$B$9-60</f>
        <v>45667</v>
      </c>
      <c r="C495" s="40" t="s">
        <v>363</v>
      </c>
      <c r="D495" s="27" t="s">
        <v>44</v>
      </c>
      <c r="E495" s="2" t="s">
        <v>17</v>
      </c>
      <c r="F495" s="2" t="s">
        <v>45</v>
      </c>
    </row>
    <row r="496" spans="1:6" ht="63" x14ac:dyDescent="0.25">
      <c r="A496" s="31">
        <f>+'Key Dates'!$B$9-60</f>
        <v>45667</v>
      </c>
      <c r="B496" s="31">
        <f>+'Key Dates'!$B$9-60</f>
        <v>45667</v>
      </c>
      <c r="C496" s="40" t="s">
        <v>363</v>
      </c>
      <c r="D496" s="27" t="s">
        <v>44</v>
      </c>
      <c r="E496" s="2" t="s">
        <v>18</v>
      </c>
      <c r="F496" s="2" t="s">
        <v>45</v>
      </c>
    </row>
    <row r="497" spans="1:6" ht="63" x14ac:dyDescent="0.25">
      <c r="A497" s="31">
        <f>+'Key Dates'!$B$9-60</f>
        <v>45667</v>
      </c>
      <c r="B497" s="31">
        <f>+'Key Dates'!$B$9-60</f>
        <v>45667</v>
      </c>
      <c r="C497" s="40" t="s">
        <v>363</v>
      </c>
      <c r="D497" s="27" t="s">
        <v>44</v>
      </c>
      <c r="E497" s="2" t="s">
        <v>29</v>
      </c>
      <c r="F497" s="2" t="s">
        <v>45</v>
      </c>
    </row>
    <row r="498" spans="1:6" ht="47.25" x14ac:dyDescent="0.25">
      <c r="A498" s="31">
        <f>+'Key Dates'!$B$9-56</f>
        <v>45671</v>
      </c>
      <c r="B498" s="31">
        <f>+'Key Dates'!$B$9-56</f>
        <v>45671</v>
      </c>
      <c r="C498" s="40" t="s">
        <v>364</v>
      </c>
      <c r="D498" s="27" t="s">
        <v>40</v>
      </c>
      <c r="E498" s="2" t="s">
        <v>17</v>
      </c>
      <c r="F498" s="2" t="s">
        <v>25</v>
      </c>
    </row>
    <row r="499" spans="1:6" ht="47.25" x14ac:dyDescent="0.25">
      <c r="A499" s="31">
        <f>+'Key Dates'!$B$9-56</f>
        <v>45671</v>
      </c>
      <c r="B499" s="31">
        <f>+'Key Dates'!$B$9-56</f>
        <v>45671</v>
      </c>
      <c r="C499" s="40" t="s">
        <v>364</v>
      </c>
      <c r="D499" s="27" t="s">
        <v>40</v>
      </c>
      <c r="E499" s="2" t="s">
        <v>18</v>
      </c>
      <c r="F499" s="2" t="s">
        <v>25</v>
      </c>
    </row>
    <row r="500" spans="1:6" ht="47.25" x14ac:dyDescent="0.25">
      <c r="A500" s="31">
        <f>+'Key Dates'!$B$9-56</f>
        <v>45671</v>
      </c>
      <c r="B500" s="31">
        <f>+'Key Dates'!$B$9-56</f>
        <v>45671</v>
      </c>
      <c r="C500" s="40" t="s">
        <v>364</v>
      </c>
      <c r="D500" s="27" t="s">
        <v>40</v>
      </c>
      <c r="E500" s="2" t="s">
        <v>29</v>
      </c>
      <c r="F500" s="2" t="s">
        <v>25</v>
      </c>
    </row>
    <row r="501" spans="1:6" ht="165.75" x14ac:dyDescent="0.25">
      <c r="A501" s="31">
        <f>+'Key Dates'!$B$39-84</f>
        <v>45671</v>
      </c>
      <c r="B501" s="31">
        <f>+'Key Dates'!$B$39-84</f>
        <v>45671</v>
      </c>
      <c r="C501" s="41" t="s">
        <v>411</v>
      </c>
      <c r="D501" s="32" t="s">
        <v>282</v>
      </c>
      <c r="E501" s="33" t="s">
        <v>122</v>
      </c>
      <c r="F501" s="33" t="s">
        <v>35</v>
      </c>
    </row>
    <row r="502" spans="1:6" ht="94.5" x14ac:dyDescent="0.25">
      <c r="A502" s="31">
        <v>45672</v>
      </c>
      <c r="B502" s="31">
        <v>45672</v>
      </c>
      <c r="C502" s="40" t="s">
        <v>258</v>
      </c>
      <c r="D502" s="27" t="s">
        <v>114</v>
      </c>
      <c r="E502" s="2" t="s">
        <v>17</v>
      </c>
      <c r="F502" s="2" t="s">
        <v>129</v>
      </c>
    </row>
    <row r="503" spans="1:6" ht="94.5" x14ac:dyDescent="0.25">
      <c r="A503" s="31">
        <v>45672</v>
      </c>
      <c r="B503" s="31">
        <v>45672</v>
      </c>
      <c r="C503" s="40" t="s">
        <v>258</v>
      </c>
      <c r="D503" s="27" t="s">
        <v>114</v>
      </c>
      <c r="E503" s="2" t="s">
        <v>18</v>
      </c>
      <c r="F503" s="2" t="s">
        <v>129</v>
      </c>
    </row>
    <row r="504" spans="1:6" ht="47.25" x14ac:dyDescent="0.25">
      <c r="A504" s="31">
        <f>+'Key Dates'!$B$9-54</f>
        <v>45673</v>
      </c>
      <c r="B504" s="31">
        <f>+'Key Dates'!$B$9-54</f>
        <v>45673</v>
      </c>
      <c r="C504" s="40" t="s">
        <v>179</v>
      </c>
      <c r="D504" s="27" t="s">
        <v>47</v>
      </c>
      <c r="E504" s="2" t="s">
        <v>17</v>
      </c>
      <c r="F504" s="2" t="s">
        <v>25</v>
      </c>
    </row>
    <row r="505" spans="1:6" ht="47.25" x14ac:dyDescent="0.25">
      <c r="A505" s="31">
        <f>+'Key Dates'!$B$9-54</f>
        <v>45673</v>
      </c>
      <c r="B505" s="31">
        <f>+'Key Dates'!$B$9-54</f>
        <v>45673</v>
      </c>
      <c r="C505" s="40" t="s">
        <v>179</v>
      </c>
      <c r="D505" s="27" t="s">
        <v>47</v>
      </c>
      <c r="E505" s="2" t="s">
        <v>18</v>
      </c>
      <c r="F505" s="2" t="s">
        <v>25</v>
      </c>
    </row>
    <row r="506" spans="1:6" ht="47.25" x14ac:dyDescent="0.25">
      <c r="A506" s="31">
        <f>+'Key Dates'!$B$9-54</f>
        <v>45673</v>
      </c>
      <c r="B506" s="31">
        <f>+'Key Dates'!$B$9-54</f>
        <v>45673</v>
      </c>
      <c r="C506" s="40" t="s">
        <v>179</v>
      </c>
      <c r="D506" s="27" t="s">
        <v>47</v>
      </c>
      <c r="E506" s="2" t="s">
        <v>29</v>
      </c>
      <c r="F506" s="2" t="s">
        <v>25</v>
      </c>
    </row>
    <row r="507" spans="1:6" ht="89.25" x14ac:dyDescent="0.25">
      <c r="A507" s="31">
        <f>+'Key Dates'!$B$36-25</f>
        <v>45674</v>
      </c>
      <c r="B507" s="31">
        <f>+'Key Dates'!$B$36-25</f>
        <v>45674</v>
      </c>
      <c r="C507" s="40" t="s">
        <v>186</v>
      </c>
      <c r="D507" s="27" t="s">
        <v>58</v>
      </c>
      <c r="E507" s="2" t="s">
        <v>120</v>
      </c>
      <c r="F507" s="2" t="s">
        <v>59</v>
      </c>
    </row>
    <row r="508" spans="1:6" ht="89.25" x14ac:dyDescent="0.25">
      <c r="A508" s="31">
        <f>+'Key Dates'!$B$36-25</f>
        <v>45674</v>
      </c>
      <c r="B508" s="31">
        <f>+'Key Dates'!$B$36-25</f>
        <v>45674</v>
      </c>
      <c r="C508" s="40" t="s">
        <v>187</v>
      </c>
      <c r="D508" s="27" t="s">
        <v>60</v>
      </c>
      <c r="E508" s="2" t="s">
        <v>120</v>
      </c>
      <c r="F508" s="2" t="s">
        <v>30</v>
      </c>
    </row>
    <row r="509" spans="1:6" ht="47.25" x14ac:dyDescent="0.25">
      <c r="A509" s="31">
        <f>+'Key Dates'!$B$26</f>
        <v>45677</v>
      </c>
      <c r="B509" s="31">
        <f>+'Key Dates'!$B$26</f>
        <v>45677</v>
      </c>
      <c r="C509" s="42" t="s">
        <v>321</v>
      </c>
      <c r="D509" s="27" t="s">
        <v>27</v>
      </c>
      <c r="E509" s="2" t="s">
        <v>28</v>
      </c>
      <c r="F509" s="2" t="s">
        <v>28</v>
      </c>
    </row>
    <row r="510" spans="1:6" ht="63.75" x14ac:dyDescent="0.25">
      <c r="A510" s="31">
        <v>45677</v>
      </c>
      <c r="B510" s="31">
        <v>45677</v>
      </c>
      <c r="C510" s="40" t="s">
        <v>259</v>
      </c>
      <c r="D510" s="27" t="s">
        <v>115</v>
      </c>
      <c r="E510" s="2" t="s">
        <v>17</v>
      </c>
      <c r="F510" s="2" t="s">
        <v>89</v>
      </c>
    </row>
    <row r="511" spans="1:6" ht="63.75" x14ac:dyDescent="0.25">
      <c r="A511" s="31">
        <v>45677</v>
      </c>
      <c r="B511" s="31">
        <v>45677</v>
      </c>
      <c r="C511" s="40" t="s">
        <v>259</v>
      </c>
      <c r="D511" s="27" t="s">
        <v>115</v>
      </c>
      <c r="E511" s="2" t="s">
        <v>26</v>
      </c>
      <c r="F511" s="2" t="s">
        <v>89</v>
      </c>
    </row>
    <row r="512" spans="1:6" ht="63.75" x14ac:dyDescent="0.25">
      <c r="A512" s="31">
        <v>45677</v>
      </c>
      <c r="B512" s="31">
        <v>45677</v>
      </c>
      <c r="C512" s="40" t="s">
        <v>259</v>
      </c>
      <c r="D512" s="27" t="s">
        <v>115</v>
      </c>
      <c r="E512" s="2" t="s">
        <v>57</v>
      </c>
      <c r="F512" s="2" t="s">
        <v>89</v>
      </c>
    </row>
    <row r="513" spans="1:6" ht="63.75" x14ac:dyDescent="0.25">
      <c r="A513" s="31">
        <v>45677</v>
      </c>
      <c r="B513" s="31">
        <v>45677</v>
      </c>
      <c r="C513" s="40" t="s">
        <v>259</v>
      </c>
      <c r="D513" s="27" t="s">
        <v>115</v>
      </c>
      <c r="E513" s="2" t="s">
        <v>49</v>
      </c>
      <c r="F513" s="2" t="s">
        <v>89</v>
      </c>
    </row>
    <row r="514" spans="1:6" ht="126" x14ac:dyDescent="0.25">
      <c r="A514" s="31">
        <f>+'Key Dates'!$B$9-50</f>
        <v>45677</v>
      </c>
      <c r="B514" s="31">
        <f>+'Key Dates'!$B$9-50</f>
        <v>45677</v>
      </c>
      <c r="C514" s="41" t="s">
        <v>298</v>
      </c>
      <c r="D514" s="32" t="s">
        <v>192</v>
      </c>
      <c r="E514" s="33" t="s">
        <v>17</v>
      </c>
      <c r="F514" s="33" t="s">
        <v>129</v>
      </c>
    </row>
    <row r="515" spans="1:6" ht="126" x14ac:dyDescent="0.25">
      <c r="A515" s="31">
        <f>+'Key Dates'!$B$9-50</f>
        <v>45677</v>
      </c>
      <c r="B515" s="31">
        <f>+'Key Dates'!$B$9-50</f>
        <v>45677</v>
      </c>
      <c r="C515" s="41" t="s">
        <v>298</v>
      </c>
      <c r="D515" s="32" t="s">
        <v>192</v>
      </c>
      <c r="E515" s="33" t="s">
        <v>18</v>
      </c>
      <c r="F515" s="33" t="s">
        <v>129</v>
      </c>
    </row>
    <row r="516" spans="1:6" ht="126" x14ac:dyDescent="0.25">
      <c r="A516" s="31">
        <f>+'Key Dates'!$B$9-50</f>
        <v>45677</v>
      </c>
      <c r="B516" s="31">
        <f>+'Key Dates'!$B$9-50</f>
        <v>45677</v>
      </c>
      <c r="C516" s="41" t="s">
        <v>298</v>
      </c>
      <c r="D516" s="32" t="s">
        <v>192</v>
      </c>
      <c r="E516" s="33" t="s">
        <v>29</v>
      </c>
      <c r="F516" s="33" t="s">
        <v>129</v>
      </c>
    </row>
    <row r="517" spans="1:6" ht="89.25" x14ac:dyDescent="0.25">
      <c r="A517" s="31">
        <f>+'Key Dates'!$B$36-21</f>
        <v>45678</v>
      </c>
      <c r="B517" s="31">
        <f>+'Key Dates'!$B$36-21</f>
        <v>45678</v>
      </c>
      <c r="C517" s="40" t="s">
        <v>276</v>
      </c>
      <c r="D517" s="27" t="s">
        <v>63</v>
      </c>
      <c r="E517" s="2" t="s">
        <v>120</v>
      </c>
      <c r="F517" s="2" t="s">
        <v>130</v>
      </c>
    </row>
    <row r="518" spans="1:6" ht="63" x14ac:dyDescent="0.25">
      <c r="A518" s="31">
        <f>+'Key Dates'!$B$9-49</f>
        <v>45678</v>
      </c>
      <c r="B518" s="31">
        <f>+'Key Dates'!$B$9-3</f>
        <v>45724</v>
      </c>
      <c r="C518" s="41" t="s">
        <v>365</v>
      </c>
      <c r="D518" s="32" t="s">
        <v>68</v>
      </c>
      <c r="E518" s="33" t="s">
        <v>17</v>
      </c>
      <c r="F518" s="33" t="s">
        <v>45</v>
      </c>
    </row>
    <row r="519" spans="1:6" ht="63" x14ac:dyDescent="0.25">
      <c r="A519" s="31">
        <f>+'Key Dates'!$B$9-49</f>
        <v>45678</v>
      </c>
      <c r="B519" s="31">
        <f>+'Key Dates'!$B$9-3</f>
        <v>45724</v>
      </c>
      <c r="C519" s="41" t="s">
        <v>365</v>
      </c>
      <c r="D519" s="32" t="s">
        <v>68</v>
      </c>
      <c r="E519" s="33" t="s">
        <v>18</v>
      </c>
      <c r="F519" s="33" t="s">
        <v>45</v>
      </c>
    </row>
    <row r="520" spans="1:6" ht="63" x14ac:dyDescent="0.25">
      <c r="A520" s="31">
        <f>+'Key Dates'!$B$9-49</f>
        <v>45678</v>
      </c>
      <c r="B520" s="31">
        <f>+'Key Dates'!$B$9-3</f>
        <v>45724</v>
      </c>
      <c r="C520" s="41" t="s">
        <v>365</v>
      </c>
      <c r="D520" s="32" t="s">
        <v>68</v>
      </c>
      <c r="E520" s="33" t="s">
        <v>29</v>
      </c>
      <c r="F520" s="33" t="s">
        <v>45</v>
      </c>
    </row>
    <row r="521" spans="1:6" ht="89.25" x14ac:dyDescent="0.25">
      <c r="A521" s="31">
        <f>+'Key Dates'!$B$36-20</f>
        <v>45679</v>
      </c>
      <c r="B521" s="31">
        <f>+'Key Dates'!$B$36-20</f>
        <v>45679</v>
      </c>
      <c r="C521" s="40" t="s">
        <v>190</v>
      </c>
      <c r="D521" s="27" t="s">
        <v>64</v>
      </c>
      <c r="E521" s="2" t="s">
        <v>120</v>
      </c>
      <c r="F521" s="2" t="s">
        <v>130</v>
      </c>
    </row>
    <row r="522" spans="1:6" ht="94.5" x14ac:dyDescent="0.25">
      <c r="A522" s="31">
        <f>+'Key Dates'!$B$9-47</f>
        <v>45680</v>
      </c>
      <c r="B522" s="31">
        <f>+'Key Dates'!$B$9-47</f>
        <v>45680</v>
      </c>
      <c r="C522" s="41" t="s">
        <v>322</v>
      </c>
      <c r="D522" s="32" t="s">
        <v>193</v>
      </c>
      <c r="E522" s="33" t="s">
        <v>17</v>
      </c>
      <c r="F522" s="33" t="s">
        <v>296</v>
      </c>
    </row>
    <row r="523" spans="1:6" ht="94.5" x14ac:dyDescent="0.25">
      <c r="A523" s="31">
        <f>+'Key Dates'!$B$9-47</f>
        <v>45680</v>
      </c>
      <c r="B523" s="31">
        <f>+'Key Dates'!$B$9-47</f>
        <v>45680</v>
      </c>
      <c r="C523" s="41" t="s">
        <v>322</v>
      </c>
      <c r="D523" s="32" t="s">
        <v>193</v>
      </c>
      <c r="E523" s="33" t="s">
        <v>18</v>
      </c>
      <c r="F523" s="33" t="s">
        <v>296</v>
      </c>
    </row>
    <row r="524" spans="1:6" ht="94.5" x14ac:dyDescent="0.25">
      <c r="A524" s="31">
        <f>+'Key Dates'!$B$9-47</f>
        <v>45680</v>
      </c>
      <c r="B524" s="31">
        <f>+'Key Dates'!$B$9-47</f>
        <v>45680</v>
      </c>
      <c r="C524" s="41" t="s">
        <v>322</v>
      </c>
      <c r="D524" s="32" t="s">
        <v>193</v>
      </c>
      <c r="E524" s="33" t="s">
        <v>29</v>
      </c>
      <c r="F524" s="33" t="s">
        <v>296</v>
      </c>
    </row>
    <row r="525" spans="1:6" ht="110.25" x14ac:dyDescent="0.25">
      <c r="A525" s="31">
        <f>+'Key Dates'!$B$9-46</f>
        <v>45681</v>
      </c>
      <c r="B525" s="31">
        <f>+'Key Dates'!$B$9-46</f>
        <v>45681</v>
      </c>
      <c r="C525" s="41" t="s">
        <v>323</v>
      </c>
      <c r="D525" s="32" t="s">
        <v>194</v>
      </c>
      <c r="E525" s="33" t="s">
        <v>17</v>
      </c>
      <c r="F525" s="33" t="s">
        <v>129</v>
      </c>
    </row>
    <row r="526" spans="1:6" ht="110.25" x14ac:dyDescent="0.25">
      <c r="A526" s="31">
        <f>+'Key Dates'!$B$9-46</f>
        <v>45681</v>
      </c>
      <c r="B526" s="31">
        <f>+'Key Dates'!$B$9-46</f>
        <v>45681</v>
      </c>
      <c r="C526" s="41" t="s">
        <v>323</v>
      </c>
      <c r="D526" s="32" t="s">
        <v>194</v>
      </c>
      <c r="E526" s="33" t="s">
        <v>18</v>
      </c>
      <c r="F526" s="33" t="s">
        <v>129</v>
      </c>
    </row>
    <row r="527" spans="1:6" ht="110.25" x14ac:dyDescent="0.25">
      <c r="A527" s="31">
        <f>+'Key Dates'!$B$9-46</f>
        <v>45681</v>
      </c>
      <c r="B527" s="31">
        <f>+'Key Dates'!$B$9-46</f>
        <v>45681</v>
      </c>
      <c r="C527" s="41" t="s">
        <v>323</v>
      </c>
      <c r="D527" s="32" t="s">
        <v>194</v>
      </c>
      <c r="E527" s="33" t="s">
        <v>29</v>
      </c>
      <c r="F527" s="33" t="s">
        <v>129</v>
      </c>
    </row>
    <row r="528" spans="1:6" ht="157.5" x14ac:dyDescent="0.25">
      <c r="A528" s="31">
        <f>+'Key Dates'!$B$9-46</f>
        <v>45681</v>
      </c>
      <c r="B528" s="31">
        <f>+'Key Dates'!$B$9-46</f>
        <v>45681</v>
      </c>
      <c r="C528" s="41" t="s">
        <v>366</v>
      </c>
      <c r="D528" s="32" t="s">
        <v>50</v>
      </c>
      <c r="E528" s="2" t="s">
        <v>17</v>
      </c>
      <c r="F528" s="2" t="s">
        <v>129</v>
      </c>
    </row>
    <row r="529" spans="1:6" ht="157.5" x14ac:dyDescent="0.25">
      <c r="A529" s="31">
        <f>+'Key Dates'!$B$9-46</f>
        <v>45681</v>
      </c>
      <c r="B529" s="31">
        <f>+'Key Dates'!$B$9-46</f>
        <v>45681</v>
      </c>
      <c r="C529" s="41" t="s">
        <v>366</v>
      </c>
      <c r="D529" s="32" t="s">
        <v>50</v>
      </c>
      <c r="E529" s="2" t="s">
        <v>18</v>
      </c>
      <c r="F529" s="2" t="s">
        <v>129</v>
      </c>
    </row>
    <row r="530" spans="1:6" ht="157.5" x14ac:dyDescent="0.25">
      <c r="A530" s="31">
        <f>+'Key Dates'!$B$9-46</f>
        <v>45681</v>
      </c>
      <c r="B530" s="31">
        <f>+'Key Dates'!$B$9-46</f>
        <v>45681</v>
      </c>
      <c r="C530" s="41" t="s">
        <v>366</v>
      </c>
      <c r="D530" s="32" t="s">
        <v>50</v>
      </c>
      <c r="E530" s="2" t="s">
        <v>29</v>
      </c>
      <c r="F530" s="2" t="s">
        <v>129</v>
      </c>
    </row>
    <row r="531" spans="1:6" ht="173.25" x14ac:dyDescent="0.25">
      <c r="A531" s="31">
        <f>+'Key Dates'!$B$9-46</f>
        <v>45681</v>
      </c>
      <c r="B531" s="31">
        <f>+'Key Dates'!$B$9-46</f>
        <v>45681</v>
      </c>
      <c r="C531" s="40" t="s">
        <v>195</v>
      </c>
      <c r="D531" s="27" t="s">
        <v>51</v>
      </c>
      <c r="E531" s="2" t="s">
        <v>17</v>
      </c>
      <c r="F531" s="2" t="s">
        <v>31</v>
      </c>
    </row>
    <row r="532" spans="1:6" ht="173.25" x14ac:dyDescent="0.25">
      <c r="A532" s="31">
        <f>+'Key Dates'!$B$9-46</f>
        <v>45681</v>
      </c>
      <c r="B532" s="31">
        <f>+'Key Dates'!$B$9-46</f>
        <v>45681</v>
      </c>
      <c r="C532" s="40" t="s">
        <v>195</v>
      </c>
      <c r="D532" s="27" t="s">
        <v>51</v>
      </c>
      <c r="E532" s="2" t="s">
        <v>18</v>
      </c>
      <c r="F532" s="2" t="s">
        <v>31</v>
      </c>
    </row>
    <row r="533" spans="1:6" ht="173.25" x14ac:dyDescent="0.25">
      <c r="A533" s="31">
        <f>+'Key Dates'!$B$9-46</f>
        <v>45681</v>
      </c>
      <c r="B533" s="31">
        <f>+'Key Dates'!$B$9-46</f>
        <v>45681</v>
      </c>
      <c r="C533" s="40" t="s">
        <v>195</v>
      </c>
      <c r="D533" s="27" t="s">
        <v>51</v>
      </c>
      <c r="E533" s="2" t="s">
        <v>29</v>
      </c>
      <c r="F533" s="2" t="s">
        <v>31</v>
      </c>
    </row>
    <row r="534" spans="1:6" ht="94.5" x14ac:dyDescent="0.25">
      <c r="A534" s="31">
        <f>+'Key Dates'!$B$9-46</f>
        <v>45681</v>
      </c>
      <c r="B534" s="31">
        <f>+'Key Dates'!$B$9-46</f>
        <v>45681</v>
      </c>
      <c r="C534" s="40" t="s">
        <v>197</v>
      </c>
      <c r="D534" s="27" t="s">
        <v>52</v>
      </c>
      <c r="E534" s="2" t="s">
        <v>17</v>
      </c>
      <c r="F534" s="2" t="s">
        <v>129</v>
      </c>
    </row>
    <row r="535" spans="1:6" ht="94.5" x14ac:dyDescent="0.25">
      <c r="A535" s="31">
        <f>+'Key Dates'!$B$9-46</f>
        <v>45681</v>
      </c>
      <c r="B535" s="31">
        <f>+'Key Dates'!$B$9-46</f>
        <v>45681</v>
      </c>
      <c r="C535" s="40" t="s">
        <v>197</v>
      </c>
      <c r="D535" s="27" t="s">
        <v>52</v>
      </c>
      <c r="E535" s="2" t="s">
        <v>18</v>
      </c>
      <c r="F535" s="2" t="s">
        <v>129</v>
      </c>
    </row>
    <row r="536" spans="1:6" ht="94.5" x14ac:dyDescent="0.25">
      <c r="A536" s="31">
        <f>+'Key Dates'!$B$9-46</f>
        <v>45681</v>
      </c>
      <c r="B536" s="31">
        <f>+'Key Dates'!$B$9-46</f>
        <v>45681</v>
      </c>
      <c r="C536" s="40" t="s">
        <v>197</v>
      </c>
      <c r="D536" s="27" t="s">
        <v>52</v>
      </c>
      <c r="E536" s="2" t="s">
        <v>29</v>
      </c>
      <c r="F536" s="2" t="s">
        <v>129</v>
      </c>
    </row>
    <row r="537" spans="1:6" ht="189" x14ac:dyDescent="0.25">
      <c r="A537" s="31">
        <f>+'Key Dates'!$B$9-46</f>
        <v>45681</v>
      </c>
      <c r="B537" s="31">
        <f>+'Key Dates'!$B$9-46</f>
        <v>45681</v>
      </c>
      <c r="C537" s="40" t="s">
        <v>367</v>
      </c>
      <c r="D537" s="27" t="s">
        <v>53</v>
      </c>
      <c r="E537" s="2" t="s">
        <v>17</v>
      </c>
      <c r="F537" s="2" t="s">
        <v>129</v>
      </c>
    </row>
    <row r="538" spans="1:6" ht="189" x14ac:dyDescent="0.25">
      <c r="A538" s="31">
        <f>+'Key Dates'!$B$9-46</f>
        <v>45681</v>
      </c>
      <c r="B538" s="31">
        <f>+'Key Dates'!$B$9-46</f>
        <v>45681</v>
      </c>
      <c r="C538" s="40" t="s">
        <v>367</v>
      </c>
      <c r="D538" s="27" t="s">
        <v>53</v>
      </c>
      <c r="E538" s="2" t="s">
        <v>18</v>
      </c>
      <c r="F538" s="2" t="s">
        <v>129</v>
      </c>
    </row>
    <row r="539" spans="1:6" ht="189" x14ac:dyDescent="0.25">
      <c r="A539" s="31">
        <f>+'Key Dates'!$B$9-46</f>
        <v>45681</v>
      </c>
      <c r="B539" s="31">
        <f>+'Key Dates'!$B$9-46</f>
        <v>45681</v>
      </c>
      <c r="C539" s="40" t="s">
        <v>367</v>
      </c>
      <c r="D539" s="27" t="s">
        <v>53</v>
      </c>
      <c r="E539" s="2" t="s">
        <v>29</v>
      </c>
      <c r="F539" s="2" t="s">
        <v>129</v>
      </c>
    </row>
    <row r="540" spans="1:6" ht="126" x14ac:dyDescent="0.25">
      <c r="A540" s="31">
        <f>+'Key Dates'!$B$9-46</f>
        <v>45681</v>
      </c>
      <c r="B540" s="31">
        <f>+'Key Dates'!$B$9-46</f>
        <v>45681</v>
      </c>
      <c r="C540" s="41" t="s">
        <v>307</v>
      </c>
      <c r="D540" s="32" t="s">
        <v>192</v>
      </c>
      <c r="E540" s="33" t="s">
        <v>17</v>
      </c>
      <c r="F540" s="33" t="s">
        <v>129</v>
      </c>
    </row>
    <row r="541" spans="1:6" ht="126" x14ac:dyDescent="0.25">
      <c r="A541" s="31">
        <f>+'Key Dates'!$B$9-46</f>
        <v>45681</v>
      </c>
      <c r="B541" s="31">
        <f>+'Key Dates'!$B$9-46</f>
        <v>45681</v>
      </c>
      <c r="C541" s="41" t="s">
        <v>307</v>
      </c>
      <c r="D541" s="32" t="s">
        <v>192</v>
      </c>
      <c r="E541" s="33" t="s">
        <v>18</v>
      </c>
      <c r="F541" s="33" t="s">
        <v>129</v>
      </c>
    </row>
    <row r="542" spans="1:6" ht="126" x14ac:dyDescent="0.25">
      <c r="A542" s="31">
        <f>+'Key Dates'!$B$9-46</f>
        <v>45681</v>
      </c>
      <c r="B542" s="31">
        <f>+'Key Dates'!$B$9-46</f>
        <v>45681</v>
      </c>
      <c r="C542" s="41" t="s">
        <v>307</v>
      </c>
      <c r="D542" s="32" t="s">
        <v>192</v>
      </c>
      <c r="E542" s="33" t="s">
        <v>29</v>
      </c>
      <c r="F542" s="33" t="s">
        <v>129</v>
      </c>
    </row>
    <row r="543" spans="1:6" ht="204.75" x14ac:dyDescent="0.25">
      <c r="A543" s="31">
        <f>+'Key Dates'!$B$9-46</f>
        <v>45681</v>
      </c>
      <c r="B543" s="31">
        <f>+'Key Dates'!$B$9-14</f>
        <v>45713</v>
      </c>
      <c r="C543" s="41" t="s">
        <v>318</v>
      </c>
      <c r="D543" s="32" t="s">
        <v>51</v>
      </c>
      <c r="E543" s="33" t="s">
        <v>17</v>
      </c>
      <c r="F543" s="33" t="s">
        <v>177</v>
      </c>
    </row>
    <row r="544" spans="1:6" ht="204.75" x14ac:dyDescent="0.25">
      <c r="A544" s="31">
        <f>+'Key Dates'!$B$9-46</f>
        <v>45681</v>
      </c>
      <c r="B544" s="31">
        <f>+'Key Dates'!$B$9-14</f>
        <v>45713</v>
      </c>
      <c r="C544" s="41" t="s">
        <v>318</v>
      </c>
      <c r="D544" s="32" t="s">
        <v>51</v>
      </c>
      <c r="E544" s="33" t="s">
        <v>18</v>
      </c>
      <c r="F544" s="33" t="s">
        <v>177</v>
      </c>
    </row>
    <row r="545" spans="1:6" ht="204.75" x14ac:dyDescent="0.25">
      <c r="A545" s="31">
        <f>+'Key Dates'!$B$9-46</f>
        <v>45681</v>
      </c>
      <c r="B545" s="31">
        <f>+'Key Dates'!$B$9-14</f>
        <v>45713</v>
      </c>
      <c r="C545" s="41" t="s">
        <v>318</v>
      </c>
      <c r="D545" s="32" t="s">
        <v>51</v>
      </c>
      <c r="E545" s="33" t="s">
        <v>29</v>
      </c>
      <c r="F545" s="33" t="s">
        <v>177</v>
      </c>
    </row>
    <row r="546" spans="1:6" ht="78.75" x14ac:dyDescent="0.25">
      <c r="A546" s="31">
        <f>+'Key Dates'!$B$9-46</f>
        <v>45681</v>
      </c>
      <c r="B546" s="31">
        <f>+'Key Dates'!$B$9-1</f>
        <v>45726</v>
      </c>
      <c r="C546" s="41" t="s">
        <v>368</v>
      </c>
      <c r="D546" s="32" t="s">
        <v>52</v>
      </c>
      <c r="E546" s="33" t="s">
        <v>17</v>
      </c>
      <c r="F546" s="33" t="s">
        <v>129</v>
      </c>
    </row>
    <row r="547" spans="1:6" ht="78.75" x14ac:dyDescent="0.25">
      <c r="A547" s="31">
        <f>+'Key Dates'!$B$9-46</f>
        <v>45681</v>
      </c>
      <c r="B547" s="31">
        <f>+'Key Dates'!$B$9-1</f>
        <v>45726</v>
      </c>
      <c r="C547" s="41" t="s">
        <v>368</v>
      </c>
      <c r="D547" s="32" t="s">
        <v>52</v>
      </c>
      <c r="E547" s="33" t="s">
        <v>18</v>
      </c>
      <c r="F547" s="33" t="s">
        <v>129</v>
      </c>
    </row>
    <row r="548" spans="1:6" ht="78.75" x14ac:dyDescent="0.25">
      <c r="A548" s="31">
        <f>+'Key Dates'!$B$9-46</f>
        <v>45681</v>
      </c>
      <c r="B548" s="31">
        <f>+'Key Dates'!$B$9-1</f>
        <v>45726</v>
      </c>
      <c r="C548" s="41" t="s">
        <v>368</v>
      </c>
      <c r="D548" s="32" t="s">
        <v>52</v>
      </c>
      <c r="E548" s="33" t="s">
        <v>29</v>
      </c>
      <c r="F548" s="33" t="s">
        <v>129</v>
      </c>
    </row>
    <row r="549" spans="1:6" ht="141.75" x14ac:dyDescent="0.25">
      <c r="A549" s="31">
        <f>+'Key Dates'!$B$9-46</f>
        <v>45681</v>
      </c>
      <c r="B549" s="31">
        <f>+'Key Dates'!$B$9</f>
        <v>45727</v>
      </c>
      <c r="C549" s="41" t="s">
        <v>299</v>
      </c>
      <c r="D549" s="32" t="s">
        <v>78</v>
      </c>
      <c r="E549" s="33" t="s">
        <v>17</v>
      </c>
      <c r="F549" s="33" t="s">
        <v>296</v>
      </c>
    </row>
    <row r="550" spans="1:6" ht="141.75" x14ac:dyDescent="0.25">
      <c r="A550" s="31">
        <f>+'Key Dates'!$B$9-46</f>
        <v>45681</v>
      </c>
      <c r="B550" s="31">
        <f>+'Key Dates'!$B$9</f>
        <v>45727</v>
      </c>
      <c r="C550" s="41" t="s">
        <v>299</v>
      </c>
      <c r="D550" s="32" t="s">
        <v>78</v>
      </c>
      <c r="E550" s="33" t="s">
        <v>18</v>
      </c>
      <c r="F550" s="33" t="s">
        <v>296</v>
      </c>
    </row>
    <row r="551" spans="1:6" ht="141.75" x14ac:dyDescent="0.25">
      <c r="A551" s="31">
        <f>+'Key Dates'!$B$9-46</f>
        <v>45681</v>
      </c>
      <c r="B551" s="31">
        <f>+'Key Dates'!$B$9</f>
        <v>45727</v>
      </c>
      <c r="C551" s="41" t="s">
        <v>299</v>
      </c>
      <c r="D551" s="32" t="s">
        <v>78</v>
      </c>
      <c r="E551" s="33" t="s">
        <v>29</v>
      </c>
      <c r="F551" s="33" t="s">
        <v>296</v>
      </c>
    </row>
    <row r="552" spans="1:6" ht="78.75" x14ac:dyDescent="0.25">
      <c r="A552" s="31">
        <f>+'Key Dates'!$B$9-46</f>
        <v>45681</v>
      </c>
      <c r="B552" s="31">
        <f>+'Key Dates'!$B$9</f>
        <v>45727</v>
      </c>
      <c r="C552" s="41" t="s">
        <v>308</v>
      </c>
      <c r="D552" s="32" t="s">
        <v>260</v>
      </c>
      <c r="E552" s="33" t="s">
        <v>17</v>
      </c>
      <c r="F552" s="33" t="s">
        <v>296</v>
      </c>
    </row>
    <row r="553" spans="1:6" ht="78.75" x14ac:dyDescent="0.25">
      <c r="A553" s="31">
        <f>+'Key Dates'!$B$9-46</f>
        <v>45681</v>
      </c>
      <c r="B553" s="31">
        <f>+'Key Dates'!$B$9</f>
        <v>45727</v>
      </c>
      <c r="C553" s="41" t="s">
        <v>308</v>
      </c>
      <c r="D553" s="32" t="s">
        <v>260</v>
      </c>
      <c r="E553" s="33" t="s">
        <v>18</v>
      </c>
      <c r="F553" s="33" t="s">
        <v>296</v>
      </c>
    </row>
    <row r="554" spans="1:6" ht="78.75" x14ac:dyDescent="0.25">
      <c r="A554" s="31">
        <f>+'Key Dates'!$B$9-46</f>
        <v>45681</v>
      </c>
      <c r="B554" s="31">
        <f>+'Key Dates'!$B$9</f>
        <v>45727</v>
      </c>
      <c r="C554" s="41" t="s">
        <v>308</v>
      </c>
      <c r="D554" s="32" t="s">
        <v>260</v>
      </c>
      <c r="E554" s="33" t="s">
        <v>29</v>
      </c>
      <c r="F554" s="33" t="s">
        <v>296</v>
      </c>
    </row>
    <row r="555" spans="1:6" ht="78.75" x14ac:dyDescent="0.25">
      <c r="A555" s="31">
        <f>+'Key Dates'!$B$9-46</f>
        <v>45681</v>
      </c>
      <c r="B555" s="31">
        <f>+'Key Dates'!$B$9</f>
        <v>45727</v>
      </c>
      <c r="C555" s="40" t="s">
        <v>324</v>
      </c>
      <c r="D555" s="27" t="s">
        <v>54</v>
      </c>
      <c r="E555" s="2" t="s">
        <v>17</v>
      </c>
      <c r="F555" s="2" t="s">
        <v>130</v>
      </c>
    </row>
    <row r="556" spans="1:6" ht="78.75" x14ac:dyDescent="0.25">
      <c r="A556" s="31">
        <f>+'Key Dates'!$B$9-46</f>
        <v>45681</v>
      </c>
      <c r="B556" s="31">
        <f>+'Key Dates'!$B$9</f>
        <v>45727</v>
      </c>
      <c r="C556" s="40" t="s">
        <v>324</v>
      </c>
      <c r="D556" s="27" t="s">
        <v>54</v>
      </c>
      <c r="E556" s="2" t="s">
        <v>18</v>
      </c>
      <c r="F556" s="2" t="s">
        <v>130</v>
      </c>
    </row>
    <row r="557" spans="1:6" ht="78.75" x14ac:dyDescent="0.25">
      <c r="A557" s="31">
        <f>+'Key Dates'!$B$9-46</f>
        <v>45681</v>
      </c>
      <c r="B557" s="31">
        <f>+'Key Dates'!$B$9</f>
        <v>45727</v>
      </c>
      <c r="C557" s="40" t="s">
        <v>324</v>
      </c>
      <c r="D557" s="27" t="s">
        <v>54</v>
      </c>
      <c r="E557" s="2" t="s">
        <v>29</v>
      </c>
      <c r="F557" s="2" t="s">
        <v>130</v>
      </c>
    </row>
    <row r="558" spans="1:6" ht="173.25" x14ac:dyDescent="0.25">
      <c r="A558" s="31">
        <f>+'Key Dates'!$B$9-46</f>
        <v>45681</v>
      </c>
      <c r="B558" s="31">
        <f>+'Key Dates'!$B$9+1</f>
        <v>45728</v>
      </c>
      <c r="C558" s="41" t="s">
        <v>369</v>
      </c>
      <c r="D558" s="32" t="s">
        <v>261</v>
      </c>
      <c r="E558" s="33" t="s">
        <v>17</v>
      </c>
      <c r="F558" s="33" t="s">
        <v>296</v>
      </c>
    </row>
    <row r="559" spans="1:6" ht="173.25" x14ac:dyDescent="0.25">
      <c r="A559" s="31">
        <f>+'Key Dates'!$B$9-46</f>
        <v>45681</v>
      </c>
      <c r="B559" s="31">
        <f>+'Key Dates'!$B$9+1</f>
        <v>45728</v>
      </c>
      <c r="C559" s="41" t="s">
        <v>369</v>
      </c>
      <c r="D559" s="32" t="s">
        <v>261</v>
      </c>
      <c r="E559" s="33" t="s">
        <v>18</v>
      </c>
      <c r="F559" s="33" t="s">
        <v>296</v>
      </c>
    </row>
    <row r="560" spans="1:6" ht="173.25" x14ac:dyDescent="0.25">
      <c r="A560" s="31">
        <f>+'Key Dates'!$B$9-46</f>
        <v>45681</v>
      </c>
      <c r="B560" s="31">
        <f>+'Key Dates'!$B$9+1</f>
        <v>45728</v>
      </c>
      <c r="C560" s="41" t="s">
        <v>369</v>
      </c>
      <c r="D560" s="32" t="s">
        <v>261</v>
      </c>
      <c r="E560" s="33" t="s">
        <v>29</v>
      </c>
      <c r="F560" s="33" t="s">
        <v>296</v>
      </c>
    </row>
    <row r="561" spans="1:6" ht="141.75" x14ac:dyDescent="0.25">
      <c r="A561" s="31">
        <f>+'Key Dates'!$B$9-45</f>
        <v>45682</v>
      </c>
      <c r="B561" s="31">
        <f>+'Key Dates'!$B$9-45</f>
        <v>45682</v>
      </c>
      <c r="C561" s="41" t="s">
        <v>300</v>
      </c>
      <c r="D561" s="32" t="s">
        <v>192</v>
      </c>
      <c r="E561" s="33" t="s">
        <v>17</v>
      </c>
      <c r="F561" s="33" t="s">
        <v>129</v>
      </c>
    </row>
    <row r="562" spans="1:6" ht="141.75" x14ac:dyDescent="0.25">
      <c r="A562" s="31">
        <f>+'Key Dates'!$B$9-45</f>
        <v>45682</v>
      </c>
      <c r="B562" s="31">
        <f>+'Key Dates'!$B$9-45</f>
        <v>45682</v>
      </c>
      <c r="C562" s="41" t="s">
        <v>300</v>
      </c>
      <c r="D562" s="32" t="s">
        <v>192</v>
      </c>
      <c r="E562" s="33" t="s">
        <v>18</v>
      </c>
      <c r="F562" s="33" t="s">
        <v>129</v>
      </c>
    </row>
    <row r="563" spans="1:6" ht="141.75" x14ac:dyDescent="0.25">
      <c r="A563" s="31">
        <f>+'Key Dates'!$B$9-45</f>
        <v>45682</v>
      </c>
      <c r="B563" s="31">
        <f>+'Key Dates'!$B$9-45</f>
        <v>45682</v>
      </c>
      <c r="C563" s="41" t="s">
        <v>300</v>
      </c>
      <c r="D563" s="32" t="s">
        <v>192</v>
      </c>
      <c r="E563" s="33" t="s">
        <v>29</v>
      </c>
      <c r="F563" s="33" t="s">
        <v>129</v>
      </c>
    </row>
    <row r="564" spans="1:6" ht="94.5" x14ac:dyDescent="0.25">
      <c r="A564" s="31">
        <f>+'Key Dates'!$B$39-70</f>
        <v>45685</v>
      </c>
      <c r="B564" s="31">
        <f>+'Key Dates'!$B$39-70</f>
        <v>45685</v>
      </c>
      <c r="C564" s="41" t="s">
        <v>370</v>
      </c>
      <c r="D564" s="32" t="s">
        <v>132</v>
      </c>
      <c r="E564" s="33" t="s">
        <v>122</v>
      </c>
      <c r="F564" s="33" t="s">
        <v>38</v>
      </c>
    </row>
    <row r="565" spans="1:6" ht="78.75" x14ac:dyDescent="0.25">
      <c r="A565" s="31">
        <f>+'Key Dates'!$B$9-42</f>
        <v>45685</v>
      </c>
      <c r="B565" s="31">
        <f>+'Key Dates'!$B$9-1</f>
        <v>45726</v>
      </c>
      <c r="C565" s="40" t="s">
        <v>325</v>
      </c>
      <c r="D565" s="27" t="s">
        <v>44</v>
      </c>
      <c r="E565" s="2" t="s">
        <v>17</v>
      </c>
      <c r="F565" s="2" t="s">
        <v>45</v>
      </c>
    </row>
    <row r="566" spans="1:6" ht="78.75" x14ac:dyDescent="0.25">
      <c r="A566" s="31">
        <f>+'Key Dates'!$B$9-42</f>
        <v>45685</v>
      </c>
      <c r="B566" s="31">
        <f>+'Key Dates'!$B$9-1</f>
        <v>45726</v>
      </c>
      <c r="C566" s="40" t="s">
        <v>325</v>
      </c>
      <c r="D566" s="27" t="s">
        <v>44</v>
      </c>
      <c r="E566" s="2" t="s">
        <v>18</v>
      </c>
      <c r="F566" s="2" t="s">
        <v>45</v>
      </c>
    </row>
    <row r="567" spans="1:6" ht="78.75" x14ac:dyDescent="0.25">
      <c r="A567" s="31">
        <f>+'Key Dates'!$B$9-42</f>
        <v>45685</v>
      </c>
      <c r="B567" s="31">
        <f>+'Key Dates'!$B$9-1</f>
        <v>45726</v>
      </c>
      <c r="C567" s="40" t="s">
        <v>325</v>
      </c>
      <c r="D567" s="27" t="s">
        <v>44</v>
      </c>
      <c r="E567" s="2" t="s">
        <v>29</v>
      </c>
      <c r="F567" s="2" t="s">
        <v>45</v>
      </c>
    </row>
    <row r="568" spans="1:6" ht="31.5" x14ac:dyDescent="0.25">
      <c r="A568" s="31">
        <v>45688</v>
      </c>
      <c r="B568" s="31">
        <v>45688</v>
      </c>
      <c r="C568" s="40" t="s">
        <v>207</v>
      </c>
      <c r="D568" s="27" t="s">
        <v>412</v>
      </c>
      <c r="E568" s="2" t="s">
        <v>17</v>
      </c>
      <c r="F568" s="2" t="s">
        <v>25</v>
      </c>
    </row>
    <row r="569" spans="1:6" ht="31.5" x14ac:dyDescent="0.25">
      <c r="A569" s="31">
        <v>45688</v>
      </c>
      <c r="B569" s="31">
        <v>45688</v>
      </c>
      <c r="C569" s="40" t="s">
        <v>207</v>
      </c>
      <c r="D569" s="27" t="s">
        <v>412</v>
      </c>
      <c r="E569" s="2" t="s">
        <v>26</v>
      </c>
      <c r="F569" s="2" t="s">
        <v>25</v>
      </c>
    </row>
    <row r="570" spans="1:6" ht="31.5" x14ac:dyDescent="0.25">
      <c r="A570" s="31">
        <v>45688</v>
      </c>
      <c r="B570" s="31">
        <v>45688</v>
      </c>
      <c r="C570" s="40" t="s">
        <v>207</v>
      </c>
      <c r="D570" s="27" t="s">
        <v>412</v>
      </c>
      <c r="E570" s="2" t="s">
        <v>49</v>
      </c>
      <c r="F570" s="2" t="s">
        <v>25</v>
      </c>
    </row>
    <row r="571" spans="1:6" ht="31.5" x14ac:dyDescent="0.25">
      <c r="A571" s="31">
        <v>45688</v>
      </c>
      <c r="B571" s="31">
        <v>45688</v>
      </c>
      <c r="C571" s="40" t="s">
        <v>207</v>
      </c>
      <c r="D571" s="27" t="s">
        <v>412</v>
      </c>
      <c r="E571" s="2" t="s">
        <v>18</v>
      </c>
      <c r="F571" s="2" t="s">
        <v>25</v>
      </c>
    </row>
    <row r="572" spans="1:6" ht="51" x14ac:dyDescent="0.25">
      <c r="A572" s="31">
        <v>45688</v>
      </c>
      <c r="B572" s="31">
        <v>45688</v>
      </c>
      <c r="C572" s="40" t="s">
        <v>207</v>
      </c>
      <c r="D572" s="27" t="s">
        <v>412</v>
      </c>
      <c r="E572" s="2" t="s">
        <v>386</v>
      </c>
      <c r="F572" s="2" t="s">
        <v>25</v>
      </c>
    </row>
    <row r="573" spans="1:6" ht="31.5" x14ac:dyDescent="0.25">
      <c r="A573" s="31">
        <v>45688</v>
      </c>
      <c r="B573" s="31">
        <v>45688</v>
      </c>
      <c r="C573" s="40" t="s">
        <v>207</v>
      </c>
      <c r="D573" s="27" t="s">
        <v>412</v>
      </c>
      <c r="E573" s="2" t="s">
        <v>19</v>
      </c>
      <c r="F573" s="2" t="s">
        <v>25</v>
      </c>
    </row>
    <row r="574" spans="1:6" ht="38.25" x14ac:dyDescent="0.25">
      <c r="A574" s="31">
        <v>45688</v>
      </c>
      <c r="B574" s="31">
        <v>45688</v>
      </c>
      <c r="C574" s="40" t="s">
        <v>207</v>
      </c>
      <c r="D574" s="27" t="s">
        <v>412</v>
      </c>
      <c r="E574" s="2" t="s">
        <v>20</v>
      </c>
      <c r="F574" s="2" t="s">
        <v>25</v>
      </c>
    </row>
    <row r="575" spans="1:6" ht="38.25" x14ac:dyDescent="0.25">
      <c r="A575" s="31">
        <v>45688</v>
      </c>
      <c r="B575" s="31">
        <v>45688</v>
      </c>
      <c r="C575" s="40" t="s">
        <v>207</v>
      </c>
      <c r="D575" s="27" t="s">
        <v>412</v>
      </c>
      <c r="E575" s="2" t="s">
        <v>29</v>
      </c>
      <c r="F575" s="2" t="s">
        <v>25</v>
      </c>
    </row>
    <row r="576" spans="1:6" ht="38.25" x14ac:dyDescent="0.25">
      <c r="A576" s="31">
        <v>45688</v>
      </c>
      <c r="B576" s="31">
        <v>45688</v>
      </c>
      <c r="C576" s="40" t="s">
        <v>207</v>
      </c>
      <c r="D576" s="27" t="s">
        <v>412</v>
      </c>
      <c r="E576" s="2" t="s">
        <v>21</v>
      </c>
      <c r="F576" s="2" t="s">
        <v>25</v>
      </c>
    </row>
    <row r="577" spans="1:6" ht="51" x14ac:dyDescent="0.25">
      <c r="A577" s="31">
        <v>45688</v>
      </c>
      <c r="B577" s="31">
        <v>45688</v>
      </c>
      <c r="C577" s="40" t="s">
        <v>207</v>
      </c>
      <c r="D577" s="27" t="s">
        <v>412</v>
      </c>
      <c r="E577" s="2" t="s">
        <v>22</v>
      </c>
      <c r="F577" s="2" t="s">
        <v>25</v>
      </c>
    </row>
    <row r="578" spans="1:6" ht="51" x14ac:dyDescent="0.25">
      <c r="A578" s="31">
        <v>45688</v>
      </c>
      <c r="B578" s="31">
        <v>45688</v>
      </c>
      <c r="C578" s="40" t="s">
        <v>207</v>
      </c>
      <c r="D578" s="27" t="s">
        <v>412</v>
      </c>
      <c r="E578" s="2" t="s">
        <v>23</v>
      </c>
      <c r="F578" s="2" t="s">
        <v>25</v>
      </c>
    </row>
    <row r="579" spans="1:6" ht="31.5" x14ac:dyDescent="0.25">
      <c r="A579" s="31">
        <v>45688</v>
      </c>
      <c r="B579" s="31">
        <v>45688</v>
      </c>
      <c r="C579" s="40" t="s">
        <v>207</v>
      </c>
      <c r="D579" s="27" t="s">
        <v>412</v>
      </c>
      <c r="E579" s="2" t="s">
        <v>46</v>
      </c>
      <c r="F579" s="2" t="s">
        <v>25</v>
      </c>
    </row>
    <row r="580" spans="1:6" ht="94.5" x14ac:dyDescent="0.25">
      <c r="A580" s="31">
        <v>45688</v>
      </c>
      <c r="B580" s="31">
        <v>45688</v>
      </c>
      <c r="C580" s="40" t="s">
        <v>274</v>
      </c>
      <c r="D580" s="27" t="s">
        <v>273</v>
      </c>
      <c r="E580" s="2" t="s">
        <v>17</v>
      </c>
      <c r="F580" s="2" t="s">
        <v>124</v>
      </c>
    </row>
    <row r="581" spans="1:6" ht="94.5" x14ac:dyDescent="0.25">
      <c r="A581" s="31">
        <v>45688</v>
      </c>
      <c r="B581" s="31">
        <v>45688</v>
      </c>
      <c r="C581" s="40" t="s">
        <v>274</v>
      </c>
      <c r="D581" s="27" t="s">
        <v>273</v>
      </c>
      <c r="E581" s="2" t="s">
        <v>18</v>
      </c>
      <c r="F581" s="2" t="s">
        <v>124</v>
      </c>
    </row>
    <row r="582" spans="1:6" ht="63" x14ac:dyDescent="0.25">
      <c r="A582" s="31">
        <f>+'Key Dates'!$B$8+90</f>
        <v>45691</v>
      </c>
      <c r="B582" s="31">
        <f>+'Key Dates'!$B$8+90</f>
        <v>45691</v>
      </c>
      <c r="C582" s="40" t="s">
        <v>262</v>
      </c>
      <c r="D582" s="27" t="s">
        <v>113</v>
      </c>
      <c r="E582" s="2" t="s">
        <v>17</v>
      </c>
      <c r="F582" s="2" t="s">
        <v>129</v>
      </c>
    </row>
    <row r="583" spans="1:6" ht="63" x14ac:dyDescent="0.25">
      <c r="A583" s="31">
        <f>+'Key Dates'!$B$8+90</f>
        <v>45691</v>
      </c>
      <c r="B583" s="31">
        <f>+'Key Dates'!$B$8+90</f>
        <v>45691</v>
      </c>
      <c r="C583" s="40" t="s">
        <v>262</v>
      </c>
      <c r="D583" s="27" t="s">
        <v>113</v>
      </c>
      <c r="E583" s="2" t="s">
        <v>18</v>
      </c>
      <c r="F583" s="2" t="s">
        <v>129</v>
      </c>
    </row>
    <row r="584" spans="1:6" ht="141.75" x14ac:dyDescent="0.25">
      <c r="A584" s="31">
        <f>+'Key Dates'!$B$9-35</f>
        <v>45692</v>
      </c>
      <c r="B584" s="31">
        <f>+'Key Dates'!$B$9-1</f>
        <v>45726</v>
      </c>
      <c r="C584" s="40" t="s">
        <v>278</v>
      </c>
      <c r="D584" s="27" t="s">
        <v>65</v>
      </c>
      <c r="E584" s="2" t="s">
        <v>17</v>
      </c>
      <c r="F584" s="2" t="s">
        <v>129</v>
      </c>
    </row>
    <row r="585" spans="1:6" ht="141.75" x14ac:dyDescent="0.25">
      <c r="A585" s="31">
        <f>+'Key Dates'!$B$9-35</f>
        <v>45692</v>
      </c>
      <c r="B585" s="31">
        <f>+'Key Dates'!$B$9-1</f>
        <v>45726</v>
      </c>
      <c r="C585" s="40" t="s">
        <v>278</v>
      </c>
      <c r="D585" s="27" t="s">
        <v>65</v>
      </c>
      <c r="E585" s="2" t="s">
        <v>18</v>
      </c>
      <c r="F585" s="2" t="s">
        <v>129</v>
      </c>
    </row>
    <row r="586" spans="1:6" ht="141.75" x14ac:dyDescent="0.25">
      <c r="A586" s="31">
        <f>+'Key Dates'!$B$9-35</f>
        <v>45692</v>
      </c>
      <c r="B586" s="31">
        <f>+'Key Dates'!$B$9-1</f>
        <v>45726</v>
      </c>
      <c r="C586" s="40" t="s">
        <v>278</v>
      </c>
      <c r="D586" s="27" t="s">
        <v>65</v>
      </c>
      <c r="E586" s="2" t="s">
        <v>29</v>
      </c>
      <c r="F586" s="2" t="s">
        <v>129</v>
      </c>
    </row>
    <row r="587" spans="1:6" ht="94.5" x14ac:dyDescent="0.25">
      <c r="A587" s="31">
        <f>+'Key Dates'!$B$9-33</f>
        <v>45694</v>
      </c>
      <c r="B587" s="31">
        <f>+'Key Dates'!$B$9-33</f>
        <v>45694</v>
      </c>
      <c r="C587" s="41" t="s">
        <v>371</v>
      </c>
      <c r="D587" s="32" t="s">
        <v>263</v>
      </c>
      <c r="E587" s="33" t="s">
        <v>17</v>
      </c>
      <c r="F587" s="33" t="s">
        <v>129</v>
      </c>
    </row>
    <row r="588" spans="1:6" ht="94.5" x14ac:dyDescent="0.25">
      <c r="A588" s="31">
        <f>+'Key Dates'!$B$9-33</f>
        <v>45694</v>
      </c>
      <c r="B588" s="31">
        <f>+'Key Dates'!$B$9-33</f>
        <v>45694</v>
      </c>
      <c r="C588" s="41" t="s">
        <v>371</v>
      </c>
      <c r="D588" s="32" t="s">
        <v>263</v>
      </c>
      <c r="E588" s="33" t="s">
        <v>18</v>
      </c>
      <c r="F588" s="33" t="s">
        <v>129</v>
      </c>
    </row>
    <row r="589" spans="1:6" ht="94.5" x14ac:dyDescent="0.25">
      <c r="A589" s="31">
        <f>+'Key Dates'!$B$9-33</f>
        <v>45694</v>
      </c>
      <c r="B589" s="31">
        <f>+'Key Dates'!$B$9-33</f>
        <v>45694</v>
      </c>
      <c r="C589" s="41" t="s">
        <v>371</v>
      </c>
      <c r="D589" s="32" t="s">
        <v>263</v>
      </c>
      <c r="E589" s="33" t="s">
        <v>29</v>
      </c>
      <c r="F589" s="33" t="s">
        <v>129</v>
      </c>
    </row>
    <row r="590" spans="1:6" ht="78.75" x14ac:dyDescent="0.25">
      <c r="A590" s="31">
        <f>+'Key Dates'!$B$39-60</f>
        <v>45695</v>
      </c>
      <c r="B590" s="31">
        <f>+'Key Dates'!$B$39-60</f>
        <v>45695</v>
      </c>
      <c r="C590" s="40" t="s">
        <v>372</v>
      </c>
      <c r="D590" s="27" t="s">
        <v>44</v>
      </c>
      <c r="E590" s="2" t="s">
        <v>122</v>
      </c>
      <c r="F590" s="2" t="s">
        <v>45</v>
      </c>
    </row>
    <row r="591" spans="1:6" ht="47.25" x14ac:dyDescent="0.25">
      <c r="A591" s="31">
        <f>+'Key Dates'!$B$9-32</f>
        <v>45695</v>
      </c>
      <c r="B591" s="31">
        <f>+'Key Dates'!$B$9-32</f>
        <v>45695</v>
      </c>
      <c r="C591" s="40" t="s">
        <v>264</v>
      </c>
      <c r="D591" s="27" t="s">
        <v>56</v>
      </c>
      <c r="E591" s="2" t="s">
        <v>17</v>
      </c>
      <c r="F591" s="2" t="s">
        <v>129</v>
      </c>
    </row>
    <row r="592" spans="1:6" ht="47.25" x14ac:dyDescent="0.25">
      <c r="A592" s="31">
        <f>+'Key Dates'!$B$9-32</f>
        <v>45695</v>
      </c>
      <c r="B592" s="31">
        <f>+'Key Dates'!$B$9-32</f>
        <v>45695</v>
      </c>
      <c r="C592" s="40" t="s">
        <v>264</v>
      </c>
      <c r="D592" s="27" t="s">
        <v>56</v>
      </c>
      <c r="E592" s="2" t="s">
        <v>18</v>
      </c>
      <c r="F592" s="2" t="s">
        <v>129</v>
      </c>
    </row>
    <row r="593" spans="1:6" ht="47.25" x14ac:dyDescent="0.25">
      <c r="A593" s="31">
        <f>+'Key Dates'!$B$9-32</f>
        <v>45695</v>
      </c>
      <c r="B593" s="31">
        <f>+'Key Dates'!$B$9-32</f>
        <v>45695</v>
      </c>
      <c r="C593" s="40" t="s">
        <v>264</v>
      </c>
      <c r="D593" s="27" t="s">
        <v>56</v>
      </c>
      <c r="E593" s="2" t="s">
        <v>29</v>
      </c>
      <c r="F593" s="2" t="s">
        <v>129</v>
      </c>
    </row>
    <row r="594" spans="1:6" ht="63" x14ac:dyDescent="0.25">
      <c r="A594" s="31">
        <f>+'Key Dates'!$B$9-32</f>
        <v>45695</v>
      </c>
      <c r="B594" s="31">
        <f>+'Key Dates'!$B$9-32</f>
        <v>45695</v>
      </c>
      <c r="C594" s="41" t="s">
        <v>327</v>
      </c>
      <c r="D594" s="32" t="s">
        <v>198</v>
      </c>
      <c r="E594" s="33" t="s">
        <v>17</v>
      </c>
      <c r="F594" s="33" t="s">
        <v>45</v>
      </c>
    </row>
    <row r="595" spans="1:6" ht="63" x14ac:dyDescent="0.25">
      <c r="A595" s="31">
        <f>+'Key Dates'!$B$9-32</f>
        <v>45695</v>
      </c>
      <c r="B595" s="31">
        <f>+'Key Dates'!$B$9-32</f>
        <v>45695</v>
      </c>
      <c r="C595" s="41" t="s">
        <v>327</v>
      </c>
      <c r="D595" s="32" t="s">
        <v>198</v>
      </c>
      <c r="E595" s="33" t="s">
        <v>18</v>
      </c>
      <c r="F595" s="33" t="s">
        <v>45</v>
      </c>
    </row>
    <row r="596" spans="1:6" ht="63" x14ac:dyDescent="0.25">
      <c r="A596" s="31">
        <f>+'Key Dates'!$B$9-32</f>
        <v>45695</v>
      </c>
      <c r="B596" s="31">
        <f>+'Key Dates'!$B$9-32</f>
        <v>45695</v>
      </c>
      <c r="C596" s="41" t="s">
        <v>327</v>
      </c>
      <c r="D596" s="32" t="s">
        <v>198</v>
      </c>
      <c r="E596" s="33" t="s">
        <v>29</v>
      </c>
      <c r="F596" s="33" t="s">
        <v>45</v>
      </c>
    </row>
    <row r="597" spans="1:6" ht="110.25" x14ac:dyDescent="0.25">
      <c r="A597" s="31">
        <f>+'Key Dates'!$B$39-60</f>
        <v>45695</v>
      </c>
      <c r="B597" s="31">
        <f>+'Key Dates'!$B$39-60</f>
        <v>45695</v>
      </c>
      <c r="C597" s="41" t="s">
        <v>326</v>
      </c>
      <c r="D597" s="32" t="s">
        <v>194</v>
      </c>
      <c r="E597" s="33" t="s">
        <v>122</v>
      </c>
      <c r="F597" s="33" t="s">
        <v>129</v>
      </c>
    </row>
    <row r="598" spans="1:6" ht="110.25" x14ac:dyDescent="0.25">
      <c r="A598" s="31">
        <f>+'Key Dates'!$B$9-32</f>
        <v>45695</v>
      </c>
      <c r="B598" s="31">
        <f>+'Key Dates'!$B$9-1</f>
        <v>45726</v>
      </c>
      <c r="C598" s="41" t="s">
        <v>277</v>
      </c>
      <c r="D598" s="32" t="s">
        <v>211</v>
      </c>
      <c r="E598" s="33" t="s">
        <v>17</v>
      </c>
      <c r="F598" s="33" t="s">
        <v>129</v>
      </c>
    </row>
    <row r="599" spans="1:6" ht="110.25" x14ac:dyDescent="0.25">
      <c r="A599" s="31">
        <f>+'Key Dates'!$B$9-32</f>
        <v>45695</v>
      </c>
      <c r="B599" s="31">
        <f>+'Key Dates'!$B$9-1</f>
        <v>45726</v>
      </c>
      <c r="C599" s="41" t="s">
        <v>277</v>
      </c>
      <c r="D599" s="32" t="s">
        <v>211</v>
      </c>
      <c r="E599" s="33" t="s">
        <v>18</v>
      </c>
      <c r="F599" s="33" t="s">
        <v>129</v>
      </c>
    </row>
    <row r="600" spans="1:6" ht="110.25" x14ac:dyDescent="0.25">
      <c r="A600" s="31">
        <f>+'Key Dates'!$B$9-32</f>
        <v>45695</v>
      </c>
      <c r="B600" s="31">
        <f>+'Key Dates'!$B$9-1</f>
        <v>45726</v>
      </c>
      <c r="C600" s="41" t="s">
        <v>277</v>
      </c>
      <c r="D600" s="32" t="s">
        <v>211</v>
      </c>
      <c r="E600" s="33" t="s">
        <v>29</v>
      </c>
      <c r="F600" s="33" t="s">
        <v>129</v>
      </c>
    </row>
    <row r="601" spans="1:6" ht="110.25" x14ac:dyDescent="0.25">
      <c r="A601" s="31">
        <f>+'Key Dates'!$B$9-32</f>
        <v>45695</v>
      </c>
      <c r="B601" s="31">
        <f>+'Key Dates'!$B$9-1</f>
        <v>45726</v>
      </c>
      <c r="C601" s="41" t="s">
        <v>373</v>
      </c>
      <c r="D601" s="32" t="s">
        <v>265</v>
      </c>
      <c r="E601" s="33" t="s">
        <v>17</v>
      </c>
      <c r="F601" s="33" t="s">
        <v>129</v>
      </c>
    </row>
    <row r="602" spans="1:6" ht="110.25" x14ac:dyDescent="0.25">
      <c r="A602" s="31">
        <f>+'Key Dates'!$B$9-32</f>
        <v>45695</v>
      </c>
      <c r="B602" s="31">
        <f>+'Key Dates'!$B$9-1</f>
        <v>45726</v>
      </c>
      <c r="C602" s="41" t="s">
        <v>373</v>
      </c>
      <c r="D602" s="32" t="s">
        <v>265</v>
      </c>
      <c r="E602" s="33" t="s">
        <v>18</v>
      </c>
      <c r="F602" s="33" t="s">
        <v>129</v>
      </c>
    </row>
    <row r="603" spans="1:6" ht="110.25" x14ac:dyDescent="0.25">
      <c r="A603" s="31">
        <f>+'Key Dates'!$B$9-32</f>
        <v>45695</v>
      </c>
      <c r="B603" s="31">
        <f>+'Key Dates'!$B$9-1</f>
        <v>45726</v>
      </c>
      <c r="C603" s="41" t="s">
        <v>373</v>
      </c>
      <c r="D603" s="32" t="s">
        <v>265</v>
      </c>
      <c r="E603" s="33" t="s">
        <v>29</v>
      </c>
      <c r="F603" s="33" t="s">
        <v>129</v>
      </c>
    </row>
    <row r="604" spans="1:6" ht="204" x14ac:dyDescent="0.25">
      <c r="A604" s="31">
        <f>+'Key Dates'!$B$36</f>
        <v>45699</v>
      </c>
      <c r="B604" s="31">
        <f>+'Key Dates'!$B$36</f>
        <v>45699</v>
      </c>
      <c r="C604" s="42" t="s">
        <v>328</v>
      </c>
      <c r="D604" s="34" t="s">
        <v>119</v>
      </c>
      <c r="E604" s="35" t="s">
        <v>120</v>
      </c>
      <c r="F604" s="35" t="s">
        <v>24</v>
      </c>
    </row>
    <row r="605" spans="1:6" ht="204" x14ac:dyDescent="0.25">
      <c r="A605" s="31">
        <f>+'Key Dates'!$B$36</f>
        <v>45699</v>
      </c>
      <c r="B605" s="31">
        <f>+'Key Dates'!$B$36</f>
        <v>45699</v>
      </c>
      <c r="C605" s="42" t="s">
        <v>374</v>
      </c>
      <c r="D605" s="34" t="s">
        <v>283</v>
      </c>
      <c r="E605" s="35" t="s">
        <v>120</v>
      </c>
      <c r="F605" s="35" t="s">
        <v>24</v>
      </c>
    </row>
    <row r="606" spans="1:6" ht="141.75" x14ac:dyDescent="0.25">
      <c r="A606" s="31">
        <f>+'Key Dates'!$B$36</f>
        <v>45699</v>
      </c>
      <c r="B606" s="31">
        <f>+'Key Dates'!$B$36</f>
        <v>45699</v>
      </c>
      <c r="C606" s="42" t="s">
        <v>329</v>
      </c>
      <c r="D606" s="34" t="s">
        <v>284</v>
      </c>
      <c r="E606" s="35" t="s">
        <v>120</v>
      </c>
      <c r="F606" s="35" t="s">
        <v>24</v>
      </c>
    </row>
    <row r="607" spans="1:6" ht="94.5" x14ac:dyDescent="0.25">
      <c r="A607" s="31">
        <f>+'Key Dates'!$B$36</f>
        <v>45699</v>
      </c>
      <c r="B607" s="31">
        <f>+'Key Dates'!$B$36</f>
        <v>45699</v>
      </c>
      <c r="C607" s="42" t="s">
        <v>375</v>
      </c>
      <c r="D607" s="34" t="s">
        <v>121</v>
      </c>
      <c r="E607" s="35" t="s">
        <v>120</v>
      </c>
      <c r="F607" s="35" t="s">
        <v>24</v>
      </c>
    </row>
    <row r="608" spans="1:6" ht="141.75" x14ac:dyDescent="0.25">
      <c r="A608" s="31">
        <f>+'Key Dates'!$B$36</f>
        <v>45699</v>
      </c>
      <c r="B608" s="31">
        <f>+'Key Dates'!$B$36</f>
        <v>45699</v>
      </c>
      <c r="C608" s="42" t="s">
        <v>376</v>
      </c>
      <c r="D608" s="34" t="s">
        <v>285</v>
      </c>
      <c r="E608" s="35" t="s">
        <v>120</v>
      </c>
      <c r="F608" s="35" t="s">
        <v>24</v>
      </c>
    </row>
    <row r="609" spans="1:6" ht="47.25" x14ac:dyDescent="0.25">
      <c r="A609" s="31">
        <f>+'Key Dates'!$B$9-25</f>
        <v>45702</v>
      </c>
      <c r="B609" s="31">
        <f>+'Key Dates'!$B$9-25</f>
        <v>45702</v>
      </c>
      <c r="C609" s="40" t="s">
        <v>184</v>
      </c>
      <c r="D609" s="27" t="s">
        <v>58</v>
      </c>
      <c r="E609" s="2" t="s">
        <v>17</v>
      </c>
      <c r="F609" s="2" t="s">
        <v>59</v>
      </c>
    </row>
    <row r="610" spans="1:6" ht="47.25" x14ac:dyDescent="0.25">
      <c r="A610" s="31">
        <f>+'Key Dates'!$B$9-25</f>
        <v>45702</v>
      </c>
      <c r="B610" s="31">
        <f>+'Key Dates'!$B$9-25</f>
        <v>45702</v>
      </c>
      <c r="C610" s="40" t="s">
        <v>184</v>
      </c>
      <c r="D610" s="27" t="s">
        <v>58</v>
      </c>
      <c r="E610" s="2" t="s">
        <v>18</v>
      </c>
      <c r="F610" s="2" t="s">
        <v>59</v>
      </c>
    </row>
    <row r="611" spans="1:6" ht="47.25" x14ac:dyDescent="0.25">
      <c r="A611" s="31">
        <f>+'Key Dates'!$B$9-25</f>
        <v>45702</v>
      </c>
      <c r="B611" s="31">
        <f>+'Key Dates'!$B$9-25</f>
        <v>45702</v>
      </c>
      <c r="C611" s="40" t="s">
        <v>184</v>
      </c>
      <c r="D611" s="27" t="s">
        <v>58</v>
      </c>
      <c r="E611" s="2" t="s">
        <v>29</v>
      </c>
      <c r="F611" s="2" t="s">
        <v>59</v>
      </c>
    </row>
    <row r="612" spans="1:6" ht="47.25" x14ac:dyDescent="0.25">
      <c r="A612" s="31">
        <f>+'Key Dates'!$B$9-25</f>
        <v>45702</v>
      </c>
      <c r="B612" s="31">
        <f>+'Key Dates'!$B$9-25</f>
        <v>45702</v>
      </c>
      <c r="C612" s="40" t="s">
        <v>185</v>
      </c>
      <c r="D612" s="27" t="s">
        <v>60</v>
      </c>
      <c r="E612" s="2" t="s">
        <v>17</v>
      </c>
      <c r="F612" s="2" t="s">
        <v>30</v>
      </c>
    </row>
    <row r="613" spans="1:6" ht="47.25" x14ac:dyDescent="0.25">
      <c r="A613" s="31">
        <f>+'Key Dates'!$B$9-25</f>
        <v>45702</v>
      </c>
      <c r="B613" s="31">
        <f>+'Key Dates'!$B$9-25</f>
        <v>45702</v>
      </c>
      <c r="C613" s="40" t="s">
        <v>185</v>
      </c>
      <c r="D613" s="27" t="s">
        <v>60</v>
      </c>
      <c r="E613" s="2" t="s">
        <v>18</v>
      </c>
      <c r="F613" s="2" t="s">
        <v>30</v>
      </c>
    </row>
    <row r="614" spans="1:6" ht="47.25" x14ac:dyDescent="0.25">
      <c r="A614" s="31">
        <f>+'Key Dates'!$B$9-25</f>
        <v>45702</v>
      </c>
      <c r="B614" s="31">
        <f>+'Key Dates'!$B$9-25</f>
        <v>45702</v>
      </c>
      <c r="C614" s="40" t="s">
        <v>185</v>
      </c>
      <c r="D614" s="27" t="s">
        <v>60</v>
      </c>
      <c r="E614" s="2" t="s">
        <v>29</v>
      </c>
      <c r="F614" s="2" t="s">
        <v>30</v>
      </c>
    </row>
    <row r="615" spans="1:6" ht="110.25" x14ac:dyDescent="0.25">
      <c r="A615" s="31">
        <f>+'Key Dates'!$B$9-25</f>
        <v>45702</v>
      </c>
      <c r="B615" s="31">
        <f>+'Key Dates'!$B$9-25</f>
        <v>45702</v>
      </c>
      <c r="C615" s="40" t="s">
        <v>188</v>
      </c>
      <c r="D615" s="27" t="s">
        <v>62</v>
      </c>
      <c r="E615" s="2" t="s">
        <v>17</v>
      </c>
      <c r="F615" s="2" t="s">
        <v>38</v>
      </c>
    </row>
    <row r="616" spans="1:6" ht="110.25" x14ac:dyDescent="0.25">
      <c r="A616" s="31">
        <f>+'Key Dates'!$B$9-25</f>
        <v>45702</v>
      </c>
      <c r="B616" s="31">
        <f>+'Key Dates'!$B$9-25</f>
        <v>45702</v>
      </c>
      <c r="C616" s="40" t="s">
        <v>188</v>
      </c>
      <c r="D616" s="27" t="s">
        <v>62</v>
      </c>
      <c r="E616" s="2" t="s">
        <v>18</v>
      </c>
      <c r="F616" s="2" t="s">
        <v>38</v>
      </c>
    </row>
    <row r="617" spans="1:6" ht="110.25" x14ac:dyDescent="0.25">
      <c r="A617" s="31">
        <f>+'Key Dates'!$B$9-25</f>
        <v>45702</v>
      </c>
      <c r="B617" s="31">
        <f>+'Key Dates'!$B$9-25</f>
        <v>45702</v>
      </c>
      <c r="C617" s="40" t="s">
        <v>188</v>
      </c>
      <c r="D617" s="27" t="s">
        <v>62</v>
      </c>
      <c r="E617" s="2" t="s">
        <v>29</v>
      </c>
      <c r="F617" s="2" t="s">
        <v>38</v>
      </c>
    </row>
    <row r="618" spans="1:6" ht="94.5" x14ac:dyDescent="0.25">
      <c r="A618" s="31">
        <f>+'Key Dates'!$B$36+3</f>
        <v>45702</v>
      </c>
      <c r="B618" s="31">
        <f>+'Key Dates'!$B$36+10</f>
        <v>45709</v>
      </c>
      <c r="C618" s="41" t="s">
        <v>301</v>
      </c>
      <c r="D618" s="32" t="s">
        <v>199</v>
      </c>
      <c r="E618" s="33" t="s">
        <v>120</v>
      </c>
      <c r="F618" s="33" t="s">
        <v>33</v>
      </c>
    </row>
    <row r="619" spans="1:6" ht="31.5" x14ac:dyDescent="0.25">
      <c r="A619" s="31">
        <f>+'Key Dates'!$B$31</f>
        <v>45705</v>
      </c>
      <c r="B619" s="31">
        <f>+'Key Dates'!$B$31</f>
        <v>45705</v>
      </c>
      <c r="C619" s="42" t="s">
        <v>330</v>
      </c>
      <c r="D619" s="27" t="s">
        <v>27</v>
      </c>
      <c r="E619" s="2" t="s">
        <v>28</v>
      </c>
      <c r="F619" s="2" t="s">
        <v>28</v>
      </c>
    </row>
    <row r="620" spans="1:6" ht="63" x14ac:dyDescent="0.25">
      <c r="A620" s="31">
        <f>+'Key Dates'!$B$9-21</f>
        <v>45706</v>
      </c>
      <c r="B620" s="31">
        <f>+'Key Dates'!$B$9-21</f>
        <v>45706</v>
      </c>
      <c r="C620" s="40" t="s">
        <v>189</v>
      </c>
      <c r="D620" s="27" t="s">
        <v>63</v>
      </c>
      <c r="E620" s="2" t="s">
        <v>17</v>
      </c>
      <c r="F620" s="2" t="s">
        <v>130</v>
      </c>
    </row>
    <row r="621" spans="1:6" ht="63" x14ac:dyDescent="0.25">
      <c r="A621" s="31">
        <f>+'Key Dates'!$B$9-21</f>
        <v>45706</v>
      </c>
      <c r="B621" s="31">
        <f>+'Key Dates'!$B$9-21</f>
        <v>45706</v>
      </c>
      <c r="C621" s="40" t="s">
        <v>189</v>
      </c>
      <c r="D621" s="27" t="s">
        <v>63</v>
      </c>
      <c r="E621" s="2" t="s">
        <v>18</v>
      </c>
      <c r="F621" s="2" t="s">
        <v>130</v>
      </c>
    </row>
    <row r="622" spans="1:6" ht="63" x14ac:dyDescent="0.25">
      <c r="A622" s="31">
        <f>+'Key Dates'!$B$9-21</f>
        <v>45706</v>
      </c>
      <c r="B622" s="31">
        <f>+'Key Dates'!$B$9-21</f>
        <v>45706</v>
      </c>
      <c r="C622" s="40" t="s">
        <v>189</v>
      </c>
      <c r="D622" s="27" t="s">
        <v>63</v>
      </c>
      <c r="E622" s="2" t="s">
        <v>29</v>
      </c>
      <c r="F622" s="2" t="s">
        <v>130</v>
      </c>
    </row>
    <row r="623" spans="1:6" ht="165.75" x14ac:dyDescent="0.25">
      <c r="A623" s="31">
        <f>+'Key Dates'!$B$40-84</f>
        <v>45706</v>
      </c>
      <c r="B623" s="31">
        <f>+'Key Dates'!$B$40-84</f>
        <v>45706</v>
      </c>
      <c r="C623" s="41" t="s">
        <v>413</v>
      </c>
      <c r="D623" s="32" t="s">
        <v>282</v>
      </c>
      <c r="E623" s="33" t="s">
        <v>123</v>
      </c>
      <c r="F623" s="33" t="s">
        <v>35</v>
      </c>
    </row>
    <row r="624" spans="1:6" ht="78.75" x14ac:dyDescent="0.25">
      <c r="A624" s="31">
        <f>+'Key Dates'!$B$39-49</f>
        <v>45706</v>
      </c>
      <c r="B624" s="31">
        <f>+'Key Dates'!$B$39-3</f>
        <v>45752</v>
      </c>
      <c r="C624" s="41" t="s">
        <v>377</v>
      </c>
      <c r="D624" s="27" t="s">
        <v>68</v>
      </c>
      <c r="E624" s="2" t="s">
        <v>122</v>
      </c>
      <c r="F624" s="2" t="s">
        <v>45</v>
      </c>
    </row>
    <row r="625" spans="1:6" ht="63" x14ac:dyDescent="0.25">
      <c r="A625" s="31">
        <f>+'Key Dates'!$B$9-20</f>
        <v>45707</v>
      </c>
      <c r="B625" s="31">
        <f>+'Key Dates'!$B$9-20</f>
        <v>45707</v>
      </c>
      <c r="C625" s="40" t="s">
        <v>191</v>
      </c>
      <c r="D625" s="27" t="s">
        <v>64</v>
      </c>
      <c r="E625" s="2" t="s">
        <v>17</v>
      </c>
      <c r="F625" s="2" t="s">
        <v>130</v>
      </c>
    </row>
    <row r="626" spans="1:6" ht="63" x14ac:dyDescent="0.25">
      <c r="A626" s="31">
        <f>+'Key Dates'!$B$9-20</f>
        <v>45707</v>
      </c>
      <c r="B626" s="31">
        <f>+'Key Dates'!$B$9-20</f>
        <v>45707</v>
      </c>
      <c r="C626" s="40" t="s">
        <v>191</v>
      </c>
      <c r="D626" s="27" t="s">
        <v>64</v>
      </c>
      <c r="E626" s="2" t="s">
        <v>18</v>
      </c>
      <c r="F626" s="2" t="s">
        <v>130</v>
      </c>
    </row>
    <row r="627" spans="1:6" ht="63" x14ac:dyDescent="0.25">
      <c r="A627" s="31">
        <f>+'Key Dates'!$B$9-20</f>
        <v>45707</v>
      </c>
      <c r="B627" s="31">
        <f>+'Key Dates'!$B$9-20</f>
        <v>45707</v>
      </c>
      <c r="C627" s="40" t="s">
        <v>191</v>
      </c>
      <c r="D627" s="27" t="s">
        <v>64</v>
      </c>
      <c r="E627" s="2" t="s">
        <v>29</v>
      </c>
      <c r="F627" s="2" t="s">
        <v>130</v>
      </c>
    </row>
    <row r="628" spans="1:6" ht="78.75" x14ac:dyDescent="0.25">
      <c r="A628" s="31">
        <f>+'Key Dates'!$B$9-20</f>
        <v>45707</v>
      </c>
      <c r="B628" s="31">
        <f>+'Key Dates'!$B$9-20</f>
        <v>45707</v>
      </c>
      <c r="C628" s="41" t="s">
        <v>317</v>
      </c>
      <c r="D628" s="32" t="s">
        <v>200</v>
      </c>
      <c r="E628" s="33" t="s">
        <v>17</v>
      </c>
      <c r="F628" s="33" t="s">
        <v>59</v>
      </c>
    </row>
    <row r="629" spans="1:6" ht="78.75" x14ac:dyDescent="0.25">
      <c r="A629" s="31">
        <f>+'Key Dates'!$B$9-20</f>
        <v>45707</v>
      </c>
      <c r="B629" s="31">
        <f>+'Key Dates'!$B$9-20</f>
        <v>45707</v>
      </c>
      <c r="C629" s="41" t="s">
        <v>317</v>
      </c>
      <c r="D629" s="32" t="s">
        <v>200</v>
      </c>
      <c r="E629" s="33" t="s">
        <v>18</v>
      </c>
      <c r="F629" s="33" t="s">
        <v>59</v>
      </c>
    </row>
    <row r="630" spans="1:6" ht="78.75" x14ac:dyDescent="0.25">
      <c r="A630" s="31">
        <f>+'Key Dates'!$B$9-20</f>
        <v>45707</v>
      </c>
      <c r="B630" s="31">
        <f>+'Key Dates'!$B$9-20</f>
        <v>45707</v>
      </c>
      <c r="C630" s="41" t="s">
        <v>317</v>
      </c>
      <c r="D630" s="32" t="s">
        <v>200</v>
      </c>
      <c r="E630" s="33" t="s">
        <v>29</v>
      </c>
      <c r="F630" s="33" t="s">
        <v>59</v>
      </c>
    </row>
    <row r="631" spans="1:6" ht="173.25" x14ac:dyDescent="0.25">
      <c r="A631" s="31">
        <f>+'Key Dates'!$B$9-20</f>
        <v>45707</v>
      </c>
      <c r="B631" s="31">
        <f>+'Key Dates'!$B$9-4</f>
        <v>45723</v>
      </c>
      <c r="C631" s="41" t="s">
        <v>331</v>
      </c>
      <c r="D631" s="32" t="s">
        <v>82</v>
      </c>
      <c r="E631" s="33" t="s">
        <v>17</v>
      </c>
      <c r="F631" s="33" t="s">
        <v>130</v>
      </c>
    </row>
    <row r="632" spans="1:6" ht="173.25" x14ac:dyDescent="0.25">
      <c r="A632" s="31">
        <f>+'Key Dates'!$B$9-20</f>
        <v>45707</v>
      </c>
      <c r="B632" s="31">
        <f>+'Key Dates'!$B$9-4</f>
        <v>45723</v>
      </c>
      <c r="C632" s="41" t="s">
        <v>331</v>
      </c>
      <c r="D632" s="32" t="s">
        <v>82</v>
      </c>
      <c r="E632" s="33" t="s">
        <v>18</v>
      </c>
      <c r="F632" s="33" t="s">
        <v>130</v>
      </c>
    </row>
    <row r="633" spans="1:6" ht="173.25" x14ac:dyDescent="0.25">
      <c r="A633" s="31">
        <f>+'Key Dates'!$B$9-20</f>
        <v>45707</v>
      </c>
      <c r="B633" s="31">
        <f>+'Key Dates'!$B$9-4</f>
        <v>45723</v>
      </c>
      <c r="C633" s="41" t="s">
        <v>331</v>
      </c>
      <c r="D633" s="32" t="s">
        <v>82</v>
      </c>
      <c r="E633" s="33" t="s">
        <v>29</v>
      </c>
      <c r="F633" s="33" t="s">
        <v>130</v>
      </c>
    </row>
    <row r="634" spans="1:6" ht="94.5" x14ac:dyDescent="0.25">
      <c r="A634" s="31">
        <f>+'Key Dates'!$B$39-47</f>
        <v>45708</v>
      </c>
      <c r="B634" s="31">
        <f>+'Key Dates'!$B$39-47</f>
        <v>45708</v>
      </c>
      <c r="C634" s="41" t="s">
        <v>378</v>
      </c>
      <c r="D634" s="32" t="s">
        <v>193</v>
      </c>
      <c r="E634" s="33" t="s">
        <v>122</v>
      </c>
      <c r="F634" s="33" t="s">
        <v>296</v>
      </c>
    </row>
    <row r="635" spans="1:6" ht="114.75" x14ac:dyDescent="0.25">
      <c r="A635" s="31">
        <f>+'Key Dates'!$B$9-19</f>
        <v>45708</v>
      </c>
      <c r="B635" s="31">
        <f>+'Key Dates'!$B$9-19</f>
        <v>45708</v>
      </c>
      <c r="C635" s="41" t="s">
        <v>302</v>
      </c>
      <c r="D635" s="32" t="s">
        <v>286</v>
      </c>
      <c r="E635" s="33" t="s">
        <v>17</v>
      </c>
      <c r="F635" s="33" t="s">
        <v>296</v>
      </c>
    </row>
    <row r="636" spans="1:6" ht="114.75" x14ac:dyDescent="0.25">
      <c r="A636" s="31">
        <f>+'Key Dates'!$B$9-19</f>
        <v>45708</v>
      </c>
      <c r="B636" s="31">
        <f>+'Key Dates'!$B$9-19</f>
        <v>45708</v>
      </c>
      <c r="C636" s="41" t="s">
        <v>302</v>
      </c>
      <c r="D636" s="32" t="s">
        <v>286</v>
      </c>
      <c r="E636" s="33" t="s">
        <v>18</v>
      </c>
      <c r="F636" s="33" t="s">
        <v>296</v>
      </c>
    </row>
    <row r="637" spans="1:6" ht="114.75" x14ac:dyDescent="0.25">
      <c r="A637" s="31">
        <f>+'Key Dates'!$B$9-19</f>
        <v>45708</v>
      </c>
      <c r="B637" s="31">
        <f>+'Key Dates'!$B$9-19</f>
        <v>45708</v>
      </c>
      <c r="C637" s="41" t="s">
        <v>302</v>
      </c>
      <c r="D637" s="32" t="s">
        <v>286</v>
      </c>
      <c r="E637" s="33" t="s">
        <v>29</v>
      </c>
      <c r="F637" s="33" t="s">
        <v>296</v>
      </c>
    </row>
    <row r="638" spans="1:6" ht="236.25" x14ac:dyDescent="0.25">
      <c r="A638" s="31">
        <f>+'Key Dates'!$B$9-18</f>
        <v>45709</v>
      </c>
      <c r="B638" s="31">
        <f>+'Key Dates'!$B$9-1</f>
        <v>45726</v>
      </c>
      <c r="C638" s="41" t="s">
        <v>309</v>
      </c>
      <c r="D638" s="32" t="s">
        <v>201</v>
      </c>
      <c r="E638" s="33" t="s">
        <v>17</v>
      </c>
      <c r="F638" s="33" t="s">
        <v>129</v>
      </c>
    </row>
    <row r="639" spans="1:6" ht="236.25" x14ac:dyDescent="0.25">
      <c r="A639" s="31">
        <f>+'Key Dates'!$B$9-18</f>
        <v>45709</v>
      </c>
      <c r="B639" s="31">
        <f>+'Key Dates'!$B$9-1</f>
        <v>45726</v>
      </c>
      <c r="C639" s="41" t="s">
        <v>309</v>
      </c>
      <c r="D639" s="32" t="s">
        <v>201</v>
      </c>
      <c r="E639" s="33" t="s">
        <v>18</v>
      </c>
      <c r="F639" s="33" t="s">
        <v>129</v>
      </c>
    </row>
    <row r="640" spans="1:6" ht="236.25" x14ac:dyDescent="0.25">
      <c r="A640" s="31">
        <f>+'Key Dates'!$B$9-18</f>
        <v>45709</v>
      </c>
      <c r="B640" s="31">
        <f>+'Key Dates'!$B$9-1</f>
        <v>45726</v>
      </c>
      <c r="C640" s="41" t="s">
        <v>309</v>
      </c>
      <c r="D640" s="32" t="s">
        <v>201</v>
      </c>
      <c r="E640" s="33" t="s">
        <v>29</v>
      </c>
      <c r="F640" s="33" t="s">
        <v>129</v>
      </c>
    </row>
    <row r="641" spans="1:6" ht="94.5" x14ac:dyDescent="0.25">
      <c r="A641" s="31">
        <f>+'Key Dates'!$B$39-45</f>
        <v>45710</v>
      </c>
      <c r="B641" s="31">
        <f>+'Key Dates'!$B$39</f>
        <v>45755</v>
      </c>
      <c r="C641" s="41" t="s">
        <v>379</v>
      </c>
      <c r="D641" s="32" t="s">
        <v>54</v>
      </c>
      <c r="E641" s="33" t="s">
        <v>122</v>
      </c>
      <c r="F641" s="33" t="s">
        <v>130</v>
      </c>
    </row>
    <row r="642" spans="1:6" ht="47.25" x14ac:dyDescent="0.25">
      <c r="A642" s="31">
        <f>+'Key Dates'!$B$9-14</f>
        <v>45713</v>
      </c>
      <c r="B642" s="31">
        <f>+'Key Dates'!$B$9-14</f>
        <v>45713</v>
      </c>
      <c r="C642" s="40" t="s">
        <v>266</v>
      </c>
      <c r="D642" s="27" t="s">
        <v>66</v>
      </c>
      <c r="E642" s="2" t="s">
        <v>17</v>
      </c>
      <c r="F642" s="2" t="s">
        <v>35</v>
      </c>
    </row>
    <row r="643" spans="1:6" ht="47.25" x14ac:dyDescent="0.25">
      <c r="A643" s="31">
        <f>+'Key Dates'!$B$9-14</f>
        <v>45713</v>
      </c>
      <c r="B643" s="31">
        <f>+'Key Dates'!$B$9-14</f>
        <v>45713</v>
      </c>
      <c r="C643" s="40" t="s">
        <v>266</v>
      </c>
      <c r="D643" s="27" t="s">
        <v>66</v>
      </c>
      <c r="E643" s="2" t="s">
        <v>18</v>
      </c>
      <c r="F643" s="2" t="s">
        <v>35</v>
      </c>
    </row>
    <row r="644" spans="1:6" ht="47.25" x14ac:dyDescent="0.25">
      <c r="A644" s="31">
        <f>+'Key Dates'!$B$9-14</f>
        <v>45713</v>
      </c>
      <c r="B644" s="31">
        <f>+'Key Dates'!$B$9-14</f>
        <v>45713</v>
      </c>
      <c r="C644" s="40" t="s">
        <v>266</v>
      </c>
      <c r="D644" s="27" t="s">
        <v>66</v>
      </c>
      <c r="E644" s="2" t="s">
        <v>29</v>
      </c>
      <c r="F644" s="2" t="s">
        <v>35</v>
      </c>
    </row>
    <row r="645" spans="1:6" ht="78.75" x14ac:dyDescent="0.25">
      <c r="A645" s="31">
        <f>+'Key Dates'!$B$9-14</f>
        <v>45713</v>
      </c>
      <c r="B645" s="31">
        <f>+'Key Dates'!$B$9-14</f>
        <v>45713</v>
      </c>
      <c r="C645" s="41" t="s">
        <v>333</v>
      </c>
      <c r="D645" s="32" t="s">
        <v>212</v>
      </c>
      <c r="E645" s="33" t="s">
        <v>17</v>
      </c>
      <c r="F645" s="33" t="s">
        <v>35</v>
      </c>
    </row>
    <row r="646" spans="1:6" ht="78.75" x14ac:dyDescent="0.25">
      <c r="A646" s="31">
        <f>+'Key Dates'!$B$9-14</f>
        <v>45713</v>
      </c>
      <c r="B646" s="31">
        <f>+'Key Dates'!$B$9-14</f>
        <v>45713</v>
      </c>
      <c r="C646" s="41" t="s">
        <v>333</v>
      </c>
      <c r="D646" s="32" t="s">
        <v>212</v>
      </c>
      <c r="E646" s="33" t="s">
        <v>18</v>
      </c>
      <c r="F646" s="33" t="s">
        <v>35</v>
      </c>
    </row>
    <row r="647" spans="1:6" ht="78.75" x14ac:dyDescent="0.25">
      <c r="A647" s="31">
        <f>+'Key Dates'!$B$9-14</f>
        <v>45713</v>
      </c>
      <c r="B647" s="31">
        <f>+'Key Dates'!$B$9-14</f>
        <v>45713</v>
      </c>
      <c r="C647" s="41" t="s">
        <v>333</v>
      </c>
      <c r="D647" s="32" t="s">
        <v>212</v>
      </c>
      <c r="E647" s="33" t="s">
        <v>29</v>
      </c>
      <c r="F647" s="33" t="s">
        <v>35</v>
      </c>
    </row>
    <row r="648" spans="1:6" ht="78.75" x14ac:dyDescent="0.25">
      <c r="A648" s="31">
        <f>+'Key Dates'!$B$9-14</f>
        <v>45713</v>
      </c>
      <c r="B648" s="31">
        <f>+'Key Dates'!$B$9-14</f>
        <v>45713</v>
      </c>
      <c r="C648" s="40" t="s">
        <v>380</v>
      </c>
      <c r="D648" s="27" t="s">
        <v>67</v>
      </c>
      <c r="E648" s="2" t="s">
        <v>17</v>
      </c>
      <c r="F648" s="2" t="s">
        <v>35</v>
      </c>
    </row>
    <row r="649" spans="1:6" ht="78.75" x14ac:dyDescent="0.25">
      <c r="A649" s="31">
        <f>+'Key Dates'!$B$9-14</f>
        <v>45713</v>
      </c>
      <c r="B649" s="31">
        <f>+'Key Dates'!$B$9-14</f>
        <v>45713</v>
      </c>
      <c r="C649" s="40" t="s">
        <v>380</v>
      </c>
      <c r="D649" s="27" t="s">
        <v>67</v>
      </c>
      <c r="E649" s="2" t="s">
        <v>18</v>
      </c>
      <c r="F649" s="2" t="s">
        <v>35</v>
      </c>
    </row>
    <row r="650" spans="1:6" ht="78.75" x14ac:dyDescent="0.25">
      <c r="A650" s="31">
        <f>+'Key Dates'!$B$9-14</f>
        <v>45713</v>
      </c>
      <c r="B650" s="31">
        <f>+'Key Dates'!$B$9-14</f>
        <v>45713</v>
      </c>
      <c r="C650" s="40" t="s">
        <v>380</v>
      </c>
      <c r="D650" s="27" t="s">
        <v>67</v>
      </c>
      <c r="E650" s="2" t="s">
        <v>29</v>
      </c>
      <c r="F650" s="2" t="s">
        <v>35</v>
      </c>
    </row>
    <row r="651" spans="1:6" ht="63" x14ac:dyDescent="0.25">
      <c r="A651" s="31">
        <f>+'Key Dates'!$B$9-14</f>
        <v>45713</v>
      </c>
      <c r="B651" s="31">
        <f>+'Key Dates'!$B$9-14</f>
        <v>45713</v>
      </c>
      <c r="C651" s="40" t="s">
        <v>196</v>
      </c>
      <c r="D651" s="27" t="s">
        <v>51</v>
      </c>
      <c r="E651" s="2" t="s">
        <v>17</v>
      </c>
      <c r="F651" s="2" t="s">
        <v>31</v>
      </c>
    </row>
    <row r="652" spans="1:6" ht="63" x14ac:dyDescent="0.25">
      <c r="A652" s="31">
        <f>+'Key Dates'!$B$9-14</f>
        <v>45713</v>
      </c>
      <c r="B652" s="31">
        <f>+'Key Dates'!$B$9-14</f>
        <v>45713</v>
      </c>
      <c r="C652" s="40" t="s">
        <v>196</v>
      </c>
      <c r="D652" s="27" t="s">
        <v>51</v>
      </c>
      <c r="E652" s="2" t="s">
        <v>18</v>
      </c>
      <c r="F652" s="2" t="s">
        <v>31</v>
      </c>
    </row>
    <row r="653" spans="1:6" ht="63" x14ac:dyDescent="0.25">
      <c r="A653" s="31">
        <f>+'Key Dates'!$B$9-14</f>
        <v>45713</v>
      </c>
      <c r="B653" s="31">
        <f>+'Key Dates'!$B$9-14</f>
        <v>45713</v>
      </c>
      <c r="C653" s="40" t="s">
        <v>196</v>
      </c>
      <c r="D653" s="27" t="s">
        <v>51</v>
      </c>
      <c r="E653" s="2" t="s">
        <v>29</v>
      </c>
      <c r="F653" s="2" t="s">
        <v>31</v>
      </c>
    </row>
    <row r="654" spans="1:6" ht="94.5" x14ac:dyDescent="0.25">
      <c r="A654" s="31">
        <f>+'Key Dates'!$B$39-42</f>
        <v>45713</v>
      </c>
      <c r="B654" s="31">
        <f>+'Key Dates'!$B$39-1</f>
        <v>45754</v>
      </c>
      <c r="C654" s="40" t="s">
        <v>332</v>
      </c>
      <c r="D654" s="27" t="s">
        <v>44</v>
      </c>
      <c r="E654" s="2" t="s">
        <v>122</v>
      </c>
      <c r="F654" s="2" t="s">
        <v>45</v>
      </c>
    </row>
    <row r="655" spans="1:6" ht="110.25" x14ac:dyDescent="0.25">
      <c r="A655" s="31">
        <f>+'Key Dates'!$B$9-11</f>
        <v>45716</v>
      </c>
      <c r="B655" s="31">
        <f>+'Key Dates'!$B$9-11</f>
        <v>45716</v>
      </c>
      <c r="C655" s="41" t="s">
        <v>303</v>
      </c>
      <c r="D655" s="32" t="s">
        <v>203</v>
      </c>
      <c r="E655" s="2" t="s">
        <v>17</v>
      </c>
      <c r="F655" s="2" t="s">
        <v>35</v>
      </c>
    </row>
    <row r="656" spans="1:6" ht="110.25" x14ac:dyDescent="0.25">
      <c r="A656" s="31">
        <f>+'Key Dates'!$B$9-11</f>
        <v>45716</v>
      </c>
      <c r="B656" s="31">
        <f>+'Key Dates'!$B$9-11</f>
        <v>45716</v>
      </c>
      <c r="C656" s="41" t="s">
        <v>303</v>
      </c>
      <c r="D656" s="32" t="s">
        <v>203</v>
      </c>
      <c r="E656" s="2" t="s">
        <v>18</v>
      </c>
      <c r="F656" s="2" t="s">
        <v>35</v>
      </c>
    </row>
    <row r="657" spans="1:6" ht="110.25" x14ac:dyDescent="0.25">
      <c r="A657" s="31">
        <f>+'Key Dates'!$B$9-11</f>
        <v>45716</v>
      </c>
      <c r="B657" s="31">
        <f>+'Key Dates'!$B$9-11</f>
        <v>45716</v>
      </c>
      <c r="C657" s="41" t="s">
        <v>303</v>
      </c>
      <c r="D657" s="32" t="s">
        <v>203</v>
      </c>
      <c r="E657" s="2" t="s">
        <v>29</v>
      </c>
      <c r="F657" s="2" t="s">
        <v>35</v>
      </c>
    </row>
    <row r="658" spans="1:6" ht="63" x14ac:dyDescent="0.25">
      <c r="A658" s="31">
        <f>+'Key Dates'!$B$9-11</f>
        <v>45716</v>
      </c>
      <c r="B658" s="31">
        <f>+'Key Dates'!$B$9-11</f>
        <v>45716</v>
      </c>
      <c r="C658" s="40" t="s">
        <v>205</v>
      </c>
      <c r="D658" s="27" t="s">
        <v>55</v>
      </c>
      <c r="E658" s="2" t="s">
        <v>17</v>
      </c>
      <c r="F658" s="2" t="s">
        <v>25</v>
      </c>
    </row>
    <row r="659" spans="1:6" ht="63" x14ac:dyDescent="0.25">
      <c r="A659" s="31">
        <f>+'Key Dates'!$B$9-11</f>
        <v>45716</v>
      </c>
      <c r="B659" s="31">
        <f>+'Key Dates'!$B$9-11</f>
        <v>45716</v>
      </c>
      <c r="C659" s="40" t="s">
        <v>205</v>
      </c>
      <c r="D659" s="27" t="s">
        <v>55</v>
      </c>
      <c r="E659" s="2" t="s">
        <v>18</v>
      </c>
      <c r="F659" s="2" t="s">
        <v>25</v>
      </c>
    </row>
    <row r="660" spans="1:6" ht="63" x14ac:dyDescent="0.25">
      <c r="A660" s="31">
        <f>+'Key Dates'!$B$9-11</f>
        <v>45716</v>
      </c>
      <c r="B660" s="31">
        <f>+'Key Dates'!$B$9-11</f>
        <v>45716</v>
      </c>
      <c r="C660" s="40" t="s">
        <v>205</v>
      </c>
      <c r="D660" s="27" t="s">
        <v>55</v>
      </c>
      <c r="E660" s="2" t="s">
        <v>29</v>
      </c>
      <c r="F660" s="2" t="s">
        <v>25</v>
      </c>
    </row>
    <row r="661" spans="1:6" ht="47.25" x14ac:dyDescent="0.25">
      <c r="A661" s="31">
        <f>+'Key Dates'!$B$9-11</f>
        <v>45716</v>
      </c>
      <c r="B661" s="31">
        <f>+'Key Dates'!$B$9-11</f>
        <v>45716</v>
      </c>
      <c r="C661" s="40" t="s">
        <v>204</v>
      </c>
      <c r="D661" s="27" t="s">
        <v>69</v>
      </c>
      <c r="E661" s="2" t="s">
        <v>17</v>
      </c>
      <c r="F661" s="2" t="s">
        <v>59</v>
      </c>
    </row>
    <row r="662" spans="1:6" ht="47.25" x14ac:dyDescent="0.25">
      <c r="A662" s="31">
        <f>+'Key Dates'!$B$9-11</f>
        <v>45716</v>
      </c>
      <c r="B662" s="31">
        <f>+'Key Dates'!$B$9-11</f>
        <v>45716</v>
      </c>
      <c r="C662" s="40" t="s">
        <v>204</v>
      </c>
      <c r="D662" s="27" t="s">
        <v>69</v>
      </c>
      <c r="E662" s="2" t="s">
        <v>18</v>
      </c>
      <c r="F662" s="2" t="s">
        <v>59</v>
      </c>
    </row>
    <row r="663" spans="1:6" ht="47.25" x14ac:dyDescent="0.25">
      <c r="A663" s="31">
        <f>+'Key Dates'!$B$9-11</f>
        <v>45716</v>
      </c>
      <c r="B663" s="31">
        <f>+'Key Dates'!$B$9-11</f>
        <v>45716</v>
      </c>
      <c r="C663" s="40" t="s">
        <v>204</v>
      </c>
      <c r="D663" s="27" t="s">
        <v>69</v>
      </c>
      <c r="E663" s="2" t="s">
        <v>29</v>
      </c>
      <c r="F663" s="2" t="s">
        <v>59</v>
      </c>
    </row>
    <row r="664" spans="1:6" ht="110.25" x14ac:dyDescent="0.25">
      <c r="A664" s="31">
        <v>45716</v>
      </c>
      <c r="B664" s="31">
        <v>45716</v>
      </c>
      <c r="C664" s="40" t="s">
        <v>267</v>
      </c>
      <c r="D664" s="27" t="s">
        <v>116</v>
      </c>
      <c r="E664" s="2" t="s">
        <v>17</v>
      </c>
      <c r="F664" s="2" t="s">
        <v>130</v>
      </c>
    </row>
    <row r="665" spans="1:6" ht="110.25" x14ac:dyDescent="0.25">
      <c r="A665" s="31">
        <v>45716</v>
      </c>
      <c r="B665" s="31">
        <v>45716</v>
      </c>
      <c r="C665" s="40" t="s">
        <v>267</v>
      </c>
      <c r="D665" s="27" t="s">
        <v>116</v>
      </c>
      <c r="E665" s="2" t="s">
        <v>18</v>
      </c>
      <c r="F665" s="2" t="s">
        <v>130</v>
      </c>
    </row>
    <row r="666" spans="1:6" ht="63" x14ac:dyDescent="0.25">
      <c r="A666" s="31">
        <f>+'Key Dates'!$B$9-10</f>
        <v>45717</v>
      </c>
      <c r="B666" s="31">
        <f>+'Key Dates'!$B$9-10</f>
        <v>45717</v>
      </c>
      <c r="C666" s="41" t="s">
        <v>381</v>
      </c>
      <c r="D666" s="32" t="s">
        <v>69</v>
      </c>
      <c r="E666" s="33" t="s">
        <v>17</v>
      </c>
      <c r="F666" s="33" t="s">
        <v>59</v>
      </c>
    </row>
    <row r="667" spans="1:6" ht="63" x14ac:dyDescent="0.25">
      <c r="A667" s="31">
        <f>+'Key Dates'!$B$9-10</f>
        <v>45717</v>
      </c>
      <c r="B667" s="31">
        <f>+'Key Dates'!$B$9-10</f>
        <v>45717</v>
      </c>
      <c r="C667" s="41" t="s">
        <v>381</v>
      </c>
      <c r="D667" s="32" t="s">
        <v>69</v>
      </c>
      <c r="E667" s="33" t="s">
        <v>18</v>
      </c>
      <c r="F667" s="33" t="s">
        <v>59</v>
      </c>
    </row>
    <row r="668" spans="1:6" ht="63" x14ac:dyDescent="0.25">
      <c r="A668" s="31">
        <f>+'Key Dates'!$B$9-10</f>
        <v>45717</v>
      </c>
      <c r="B668" s="31">
        <f>+'Key Dates'!$B$9-10</f>
        <v>45717</v>
      </c>
      <c r="C668" s="41" t="s">
        <v>381</v>
      </c>
      <c r="D668" s="32" t="s">
        <v>69</v>
      </c>
      <c r="E668" s="33" t="s">
        <v>29</v>
      </c>
      <c r="F668" s="33" t="s">
        <v>59</v>
      </c>
    </row>
    <row r="669" spans="1:6" ht="47.25" x14ac:dyDescent="0.25">
      <c r="A669" s="31">
        <f>+'Key Dates'!$B$9-10</f>
        <v>45717</v>
      </c>
      <c r="B669" s="31">
        <f>+'Key Dates'!$B$9-10</f>
        <v>45717</v>
      </c>
      <c r="C669" s="41" t="s">
        <v>382</v>
      </c>
      <c r="D669" s="32" t="s">
        <v>55</v>
      </c>
      <c r="E669" s="33" t="s">
        <v>17</v>
      </c>
      <c r="F669" s="33" t="s">
        <v>25</v>
      </c>
    </row>
    <row r="670" spans="1:6" ht="47.25" x14ac:dyDescent="0.25">
      <c r="A670" s="31">
        <f>+'Key Dates'!$B$9-10</f>
        <v>45717</v>
      </c>
      <c r="B670" s="31">
        <f>+'Key Dates'!$B$9-10</f>
        <v>45717</v>
      </c>
      <c r="C670" s="41" t="s">
        <v>382</v>
      </c>
      <c r="D670" s="32" t="s">
        <v>55</v>
      </c>
      <c r="E670" s="33" t="s">
        <v>18</v>
      </c>
      <c r="F670" s="33" t="s">
        <v>25</v>
      </c>
    </row>
    <row r="671" spans="1:6" ht="47.25" x14ac:dyDescent="0.25">
      <c r="A671" s="31">
        <f>+'Key Dates'!$B$9-10</f>
        <v>45717</v>
      </c>
      <c r="B671" s="31">
        <f>+'Key Dates'!$B$9-10</f>
        <v>45717</v>
      </c>
      <c r="C671" s="41" t="s">
        <v>382</v>
      </c>
      <c r="D671" s="32" t="s">
        <v>55</v>
      </c>
      <c r="E671" s="33" t="s">
        <v>29</v>
      </c>
      <c r="F671" s="33" t="s">
        <v>25</v>
      </c>
    </row>
    <row r="672" spans="1:6" ht="47.25" x14ac:dyDescent="0.25">
      <c r="A672" s="31">
        <f>+'Key Dates'!$B$9-7</f>
        <v>45720</v>
      </c>
      <c r="B672" s="31">
        <f>+'Key Dates'!$B$9-7</f>
        <v>45720</v>
      </c>
      <c r="C672" s="40" t="s">
        <v>268</v>
      </c>
      <c r="D672" s="27" t="s">
        <v>66</v>
      </c>
      <c r="E672" s="2" t="s">
        <v>17</v>
      </c>
      <c r="F672" s="2" t="s">
        <v>35</v>
      </c>
    </row>
    <row r="673" spans="1:6" ht="47.25" x14ac:dyDescent="0.25">
      <c r="A673" s="31">
        <f>+'Key Dates'!$B$9-7</f>
        <v>45720</v>
      </c>
      <c r="B673" s="31">
        <f>+'Key Dates'!$B$9-7</f>
        <v>45720</v>
      </c>
      <c r="C673" s="40" t="s">
        <v>268</v>
      </c>
      <c r="D673" s="27" t="s">
        <v>66</v>
      </c>
      <c r="E673" s="2" t="s">
        <v>18</v>
      </c>
      <c r="F673" s="2" t="s">
        <v>35</v>
      </c>
    </row>
    <row r="674" spans="1:6" ht="47.25" x14ac:dyDescent="0.25">
      <c r="A674" s="31">
        <f>+'Key Dates'!$B$9-7</f>
        <v>45720</v>
      </c>
      <c r="B674" s="31">
        <f>+'Key Dates'!$B$9-7</f>
        <v>45720</v>
      </c>
      <c r="C674" s="40" t="s">
        <v>268</v>
      </c>
      <c r="D674" s="27" t="s">
        <v>66</v>
      </c>
      <c r="E674" s="2" t="s">
        <v>29</v>
      </c>
      <c r="F674" s="2" t="s">
        <v>35</v>
      </c>
    </row>
    <row r="675" spans="1:6" ht="31.5" x14ac:dyDescent="0.25">
      <c r="A675" s="31">
        <f>+'Key Dates'!$B$9-7</f>
        <v>45720</v>
      </c>
      <c r="B675" s="31">
        <f>+'Key Dates'!$B$9-7</f>
        <v>45720</v>
      </c>
      <c r="C675" s="40" t="s">
        <v>269</v>
      </c>
      <c r="D675" s="27" t="s">
        <v>61</v>
      </c>
      <c r="E675" s="2" t="s">
        <v>17</v>
      </c>
      <c r="F675" s="2" t="s">
        <v>130</v>
      </c>
    </row>
    <row r="676" spans="1:6" ht="31.5" x14ac:dyDescent="0.25">
      <c r="A676" s="31">
        <f>+'Key Dates'!$B$9-7</f>
        <v>45720</v>
      </c>
      <c r="B676" s="31">
        <f>+'Key Dates'!$B$9-7</f>
        <v>45720</v>
      </c>
      <c r="C676" s="40" t="s">
        <v>269</v>
      </c>
      <c r="D676" s="27" t="s">
        <v>61</v>
      </c>
      <c r="E676" s="2" t="s">
        <v>18</v>
      </c>
      <c r="F676" s="2" t="s">
        <v>130</v>
      </c>
    </row>
    <row r="677" spans="1:6" ht="38.25" x14ac:dyDescent="0.25">
      <c r="A677" s="31">
        <f>+'Key Dates'!$B$9-7</f>
        <v>45720</v>
      </c>
      <c r="B677" s="31">
        <f>+'Key Dates'!$B$9-7</f>
        <v>45720</v>
      </c>
      <c r="C677" s="40" t="s">
        <v>269</v>
      </c>
      <c r="D677" s="27" t="s">
        <v>61</v>
      </c>
      <c r="E677" s="2" t="s">
        <v>29</v>
      </c>
      <c r="F677" s="2" t="s">
        <v>130</v>
      </c>
    </row>
    <row r="678" spans="1:6" ht="94.5" x14ac:dyDescent="0.25">
      <c r="A678" s="31">
        <f>+'Key Dates'!$B$40-70</f>
        <v>45720</v>
      </c>
      <c r="B678" s="31">
        <f>+'Key Dates'!$B$40-70</f>
        <v>45720</v>
      </c>
      <c r="C678" s="41" t="s">
        <v>383</v>
      </c>
      <c r="D678" s="32" t="s">
        <v>132</v>
      </c>
      <c r="E678" s="33" t="s">
        <v>123</v>
      </c>
      <c r="F678" s="33" t="s">
        <v>38</v>
      </c>
    </row>
    <row r="679" spans="1:6" ht="189" x14ac:dyDescent="0.25">
      <c r="A679" s="31">
        <f>+'Key Dates'!$B$9-7</f>
        <v>45720</v>
      </c>
      <c r="B679" s="31">
        <f>+'Key Dates'!$B$9</f>
        <v>45727</v>
      </c>
      <c r="C679" s="41" t="s">
        <v>304</v>
      </c>
      <c r="D679" s="27" t="s">
        <v>70</v>
      </c>
      <c r="E679" s="2" t="s">
        <v>17</v>
      </c>
      <c r="F679" s="2" t="s">
        <v>129</v>
      </c>
    </row>
    <row r="680" spans="1:6" ht="189" x14ac:dyDescent="0.25">
      <c r="A680" s="31">
        <f>+'Key Dates'!$B$9-7</f>
        <v>45720</v>
      </c>
      <c r="B680" s="31">
        <f>+'Key Dates'!$B$9</f>
        <v>45727</v>
      </c>
      <c r="C680" s="41" t="s">
        <v>304</v>
      </c>
      <c r="D680" s="27" t="s">
        <v>70</v>
      </c>
      <c r="E680" s="2" t="s">
        <v>18</v>
      </c>
      <c r="F680" s="2" t="s">
        <v>129</v>
      </c>
    </row>
    <row r="681" spans="1:6" ht="189" x14ac:dyDescent="0.25">
      <c r="A681" s="31">
        <f>+'Key Dates'!$B$9-7</f>
        <v>45720</v>
      </c>
      <c r="B681" s="31">
        <f>+'Key Dates'!$B$9</f>
        <v>45727</v>
      </c>
      <c r="C681" s="41" t="s">
        <v>304</v>
      </c>
      <c r="D681" s="27" t="s">
        <v>70</v>
      </c>
      <c r="E681" s="2" t="s">
        <v>29</v>
      </c>
      <c r="F681" s="2" t="s">
        <v>129</v>
      </c>
    </row>
    <row r="682" spans="1:6" ht="157.5" x14ac:dyDescent="0.25">
      <c r="A682" s="31">
        <f>+'Key Dates'!$B$39-35</f>
        <v>45720</v>
      </c>
      <c r="B682" s="31">
        <f>+'Key Dates'!$B$39-1</f>
        <v>45754</v>
      </c>
      <c r="C682" s="40" t="s">
        <v>279</v>
      </c>
      <c r="D682" s="27" t="s">
        <v>65</v>
      </c>
      <c r="E682" s="2" t="s">
        <v>122</v>
      </c>
      <c r="F682" s="2" t="s">
        <v>129</v>
      </c>
    </row>
    <row r="683" spans="1:6" ht="110.25" x14ac:dyDescent="0.25">
      <c r="A683" s="31">
        <f>+'Key Dates'!$B$9-5</f>
        <v>45722</v>
      </c>
      <c r="B683" s="31">
        <f>+'Key Dates'!$B$9-5</f>
        <v>45722</v>
      </c>
      <c r="C683" s="41" t="s">
        <v>306</v>
      </c>
      <c r="D683" s="32" t="s">
        <v>208</v>
      </c>
      <c r="E683" s="33" t="s">
        <v>17</v>
      </c>
      <c r="F683" s="33" t="s">
        <v>296</v>
      </c>
    </row>
    <row r="684" spans="1:6" ht="110.25" x14ac:dyDescent="0.25">
      <c r="A684" s="31">
        <f>+'Key Dates'!$B$9-5</f>
        <v>45722</v>
      </c>
      <c r="B684" s="31">
        <f>+'Key Dates'!$B$9-5</f>
        <v>45722</v>
      </c>
      <c r="C684" s="41" t="s">
        <v>306</v>
      </c>
      <c r="D684" s="32" t="s">
        <v>208</v>
      </c>
      <c r="E684" s="33" t="s">
        <v>18</v>
      </c>
      <c r="F684" s="33" t="s">
        <v>296</v>
      </c>
    </row>
    <row r="685" spans="1:6" ht="110.25" x14ac:dyDescent="0.25">
      <c r="A685" s="31">
        <f>+'Key Dates'!$B$9-5</f>
        <v>45722</v>
      </c>
      <c r="B685" s="31">
        <f>+'Key Dates'!$B$9-5</f>
        <v>45722</v>
      </c>
      <c r="C685" s="41" t="s">
        <v>306</v>
      </c>
      <c r="D685" s="32" t="s">
        <v>208</v>
      </c>
      <c r="E685" s="33" t="s">
        <v>29</v>
      </c>
      <c r="F685" s="33" t="s">
        <v>296</v>
      </c>
    </row>
    <row r="686" spans="1:6" ht="47.25" x14ac:dyDescent="0.25">
      <c r="A686" s="31">
        <f>+'Key Dates'!$B$9-4</f>
        <v>45723</v>
      </c>
      <c r="B686" s="31">
        <f>+'Key Dates'!$B$9-4</f>
        <v>45723</v>
      </c>
      <c r="C686" s="40" t="s">
        <v>209</v>
      </c>
      <c r="D686" s="27" t="s">
        <v>71</v>
      </c>
      <c r="E686" s="2" t="s">
        <v>17</v>
      </c>
      <c r="F686" s="2" t="s">
        <v>24</v>
      </c>
    </row>
    <row r="687" spans="1:6" ht="47.25" x14ac:dyDescent="0.25">
      <c r="A687" s="31">
        <f>+'Key Dates'!$B$9-4</f>
        <v>45723</v>
      </c>
      <c r="B687" s="31">
        <f>+'Key Dates'!$B$9-4</f>
        <v>45723</v>
      </c>
      <c r="C687" s="40" t="s">
        <v>209</v>
      </c>
      <c r="D687" s="27" t="s">
        <v>71</v>
      </c>
      <c r="E687" s="2" t="s">
        <v>18</v>
      </c>
      <c r="F687" s="2" t="s">
        <v>24</v>
      </c>
    </row>
    <row r="688" spans="1:6" ht="47.25" x14ac:dyDescent="0.25">
      <c r="A688" s="31">
        <f>+'Key Dates'!$B$9-4</f>
        <v>45723</v>
      </c>
      <c r="B688" s="31">
        <f>+'Key Dates'!$B$9-4</f>
        <v>45723</v>
      </c>
      <c r="C688" s="40" t="s">
        <v>209</v>
      </c>
      <c r="D688" s="27" t="s">
        <v>71</v>
      </c>
      <c r="E688" s="2" t="s">
        <v>29</v>
      </c>
      <c r="F688" s="2" t="s">
        <v>24</v>
      </c>
    </row>
    <row r="689" spans="1:6" ht="110.25" x14ac:dyDescent="0.25">
      <c r="A689" s="31">
        <f>+'Key Dates'!$B$9-3</f>
        <v>45724</v>
      </c>
      <c r="B689" s="31">
        <f>+'Key Dates'!$B$9-3</f>
        <v>45724</v>
      </c>
      <c r="C689" s="41" t="s">
        <v>305</v>
      </c>
      <c r="D689" s="32" t="s">
        <v>210</v>
      </c>
      <c r="E689" s="2" t="s">
        <v>17</v>
      </c>
      <c r="F689" s="2" t="s">
        <v>129</v>
      </c>
    </row>
    <row r="690" spans="1:6" ht="110.25" x14ac:dyDescent="0.25">
      <c r="A690" s="31">
        <f>+'Key Dates'!$B$9-3</f>
        <v>45724</v>
      </c>
      <c r="B690" s="31">
        <f>+'Key Dates'!$B$9-3</f>
        <v>45724</v>
      </c>
      <c r="C690" s="41" t="s">
        <v>305</v>
      </c>
      <c r="D690" s="32" t="s">
        <v>210</v>
      </c>
      <c r="E690" s="2" t="s">
        <v>18</v>
      </c>
      <c r="F690" s="2" t="s">
        <v>129</v>
      </c>
    </row>
    <row r="691" spans="1:6" ht="110.25" x14ac:dyDescent="0.25">
      <c r="A691" s="31">
        <f>+'Key Dates'!$B$9-3</f>
        <v>45724</v>
      </c>
      <c r="B691" s="31">
        <f>+'Key Dates'!$B$9-3</f>
        <v>45724</v>
      </c>
      <c r="C691" s="41" t="s">
        <v>305</v>
      </c>
      <c r="D691" s="32" t="s">
        <v>210</v>
      </c>
      <c r="E691" s="2" t="s">
        <v>29</v>
      </c>
      <c r="F691" s="2" t="s">
        <v>129</v>
      </c>
    </row>
    <row r="692" spans="1:6" ht="63" x14ac:dyDescent="0.25">
      <c r="A692" s="31">
        <f>+'Key Dates'!$B$9-3</f>
        <v>45724</v>
      </c>
      <c r="B692" s="31">
        <f>+'Key Dates'!$B$9-3</f>
        <v>45724</v>
      </c>
      <c r="C692" s="41" t="s">
        <v>384</v>
      </c>
      <c r="D692" s="32" t="s">
        <v>68</v>
      </c>
      <c r="E692" s="33" t="s">
        <v>17</v>
      </c>
      <c r="F692" s="33" t="s">
        <v>45</v>
      </c>
    </row>
    <row r="693" spans="1:6" ht="63" x14ac:dyDescent="0.25">
      <c r="A693" s="31">
        <f>+'Key Dates'!$B$9-3</f>
        <v>45724</v>
      </c>
      <c r="B693" s="31">
        <f>+'Key Dates'!$B$9-3</f>
        <v>45724</v>
      </c>
      <c r="C693" s="41" t="s">
        <v>384</v>
      </c>
      <c r="D693" s="32" t="s">
        <v>68</v>
      </c>
      <c r="E693" s="33" t="s">
        <v>18</v>
      </c>
      <c r="F693" s="33" t="s">
        <v>45</v>
      </c>
    </row>
    <row r="694" spans="1:6" ht="63" x14ac:dyDescent="0.25">
      <c r="A694" s="31">
        <f>+'Key Dates'!$B$9-3</f>
        <v>45724</v>
      </c>
      <c r="B694" s="31">
        <f>+'Key Dates'!$B$9-3</f>
        <v>45724</v>
      </c>
      <c r="C694" s="41" t="s">
        <v>384</v>
      </c>
      <c r="D694" s="32" t="s">
        <v>68</v>
      </c>
      <c r="E694" s="33" t="s">
        <v>29</v>
      </c>
      <c r="F694" s="33" t="s">
        <v>45</v>
      </c>
    </row>
    <row r="695" spans="1:6" ht="157.5" x14ac:dyDescent="0.25">
      <c r="A695" s="31">
        <f>+'Key Dates'!$B$9-1</f>
        <v>45726</v>
      </c>
      <c r="B695" s="31">
        <f>+'Key Dates'!$B$9-1</f>
        <v>45726</v>
      </c>
      <c r="C695" s="41" t="s">
        <v>281</v>
      </c>
      <c r="D695" s="32" t="s">
        <v>295</v>
      </c>
      <c r="E695" s="33" t="s">
        <v>17</v>
      </c>
      <c r="F695" s="33" t="s">
        <v>129</v>
      </c>
    </row>
    <row r="696" spans="1:6" ht="157.5" x14ac:dyDescent="0.25">
      <c r="A696" s="31">
        <f>+'Key Dates'!$B$9-1</f>
        <v>45726</v>
      </c>
      <c r="B696" s="31">
        <f>+'Key Dates'!$B$9-1</f>
        <v>45726</v>
      </c>
      <c r="C696" s="41" t="s">
        <v>281</v>
      </c>
      <c r="D696" s="32" t="s">
        <v>295</v>
      </c>
      <c r="E696" s="33" t="s">
        <v>202</v>
      </c>
      <c r="F696" s="33" t="s">
        <v>129</v>
      </c>
    </row>
    <row r="697" spans="1:6" ht="157.5" x14ac:dyDescent="0.25">
      <c r="A697" s="31">
        <f>+'Key Dates'!$B$9-1</f>
        <v>45726</v>
      </c>
      <c r="B697" s="31">
        <f>+'Key Dates'!$B$9-1</f>
        <v>45726</v>
      </c>
      <c r="C697" s="41" t="s">
        <v>281</v>
      </c>
      <c r="D697" s="32" t="s">
        <v>295</v>
      </c>
      <c r="E697" s="33" t="s">
        <v>29</v>
      </c>
      <c r="F697" s="33" t="s">
        <v>129</v>
      </c>
    </row>
    <row r="698" spans="1:6" ht="47.25" x14ac:dyDescent="0.25">
      <c r="A698" s="31">
        <f>+'Key Dates'!$B$9-1</f>
        <v>45726</v>
      </c>
      <c r="B698" s="31">
        <f>+'Key Dates'!$B$9-1</f>
        <v>45726</v>
      </c>
      <c r="C698" s="40" t="s">
        <v>270</v>
      </c>
      <c r="D698" s="27" t="s">
        <v>72</v>
      </c>
      <c r="E698" s="2" t="s">
        <v>17</v>
      </c>
      <c r="F698" s="2" t="s">
        <v>129</v>
      </c>
    </row>
    <row r="699" spans="1:6" ht="47.25" x14ac:dyDescent="0.25">
      <c r="A699" s="31">
        <f>+'Key Dates'!$B$9-1</f>
        <v>45726</v>
      </c>
      <c r="B699" s="31">
        <f>+'Key Dates'!$B$9-1</f>
        <v>45726</v>
      </c>
      <c r="C699" s="40" t="s">
        <v>270</v>
      </c>
      <c r="D699" s="27" t="s">
        <v>72</v>
      </c>
      <c r="E699" s="2" t="s">
        <v>18</v>
      </c>
      <c r="F699" s="2" t="s">
        <v>129</v>
      </c>
    </row>
    <row r="700" spans="1:6" ht="47.25" x14ac:dyDescent="0.25">
      <c r="A700" s="31">
        <f>+'Key Dates'!$B$9-1</f>
        <v>45726</v>
      </c>
      <c r="B700" s="31">
        <f>+'Key Dates'!$B$9-1</f>
        <v>45726</v>
      </c>
      <c r="C700" s="40" t="s">
        <v>270</v>
      </c>
      <c r="D700" s="27" t="s">
        <v>72</v>
      </c>
      <c r="E700" s="2" t="s">
        <v>29</v>
      </c>
      <c r="F700" s="2" t="s">
        <v>129</v>
      </c>
    </row>
    <row r="701" spans="1:6" ht="47.25" x14ac:dyDescent="0.25">
      <c r="A701" s="31">
        <f>+'Key Dates'!$B$9-1</f>
        <v>45726</v>
      </c>
      <c r="B701" s="31">
        <f>+'Key Dates'!$B$9-1</f>
        <v>45726</v>
      </c>
      <c r="C701" s="40" t="s">
        <v>271</v>
      </c>
      <c r="D701" s="27" t="s">
        <v>73</v>
      </c>
      <c r="E701" s="2" t="s">
        <v>17</v>
      </c>
      <c r="F701" s="2" t="s">
        <v>24</v>
      </c>
    </row>
    <row r="702" spans="1:6" ht="47.25" x14ac:dyDescent="0.25">
      <c r="A702" s="31">
        <f>+'Key Dates'!$B$9-1</f>
        <v>45726</v>
      </c>
      <c r="B702" s="31">
        <f>+'Key Dates'!$B$9-1</f>
        <v>45726</v>
      </c>
      <c r="C702" s="40" t="s">
        <v>271</v>
      </c>
      <c r="D702" s="27" t="s">
        <v>73</v>
      </c>
      <c r="E702" s="2" t="s">
        <v>18</v>
      </c>
      <c r="F702" s="2" t="s">
        <v>24</v>
      </c>
    </row>
    <row r="703" spans="1:6" ht="47.25" x14ac:dyDescent="0.25">
      <c r="A703" s="31">
        <f>+'Key Dates'!$B$9-1</f>
        <v>45726</v>
      </c>
      <c r="B703" s="31">
        <f>+'Key Dates'!$B$9-1</f>
        <v>45726</v>
      </c>
      <c r="C703" s="40" t="s">
        <v>271</v>
      </c>
      <c r="D703" s="27" t="s">
        <v>73</v>
      </c>
      <c r="E703" s="2" t="s">
        <v>29</v>
      </c>
      <c r="F703" s="2" t="s">
        <v>24</v>
      </c>
    </row>
    <row r="704" spans="1:6" ht="31.5" x14ac:dyDescent="0.25">
      <c r="A704" s="31">
        <f>+'Key Dates'!$B$9</f>
        <v>45727</v>
      </c>
      <c r="B704" s="31">
        <f>+'Key Dates'!$B$9</f>
        <v>45727</v>
      </c>
      <c r="C704" s="42" t="s">
        <v>385</v>
      </c>
      <c r="D704" s="27" t="s">
        <v>74</v>
      </c>
      <c r="E704" s="2" t="s">
        <v>17</v>
      </c>
      <c r="F704" s="2" t="s">
        <v>24</v>
      </c>
    </row>
    <row r="705" spans="1:6" ht="31.5" x14ac:dyDescent="0.25">
      <c r="A705" s="31">
        <f>+'Key Dates'!$B$9</f>
        <v>45727</v>
      </c>
      <c r="B705" s="31">
        <f>+'Key Dates'!$B$9</f>
        <v>45727</v>
      </c>
      <c r="C705" s="42" t="s">
        <v>385</v>
      </c>
      <c r="D705" s="27" t="s">
        <v>74</v>
      </c>
      <c r="E705" s="2" t="s">
        <v>18</v>
      </c>
      <c r="F705" s="2" t="s">
        <v>24</v>
      </c>
    </row>
    <row r="706" spans="1:6" ht="51" x14ac:dyDescent="0.25">
      <c r="A706" s="31">
        <f>+'Key Dates'!$B$9</f>
        <v>45727</v>
      </c>
      <c r="B706" s="31">
        <f>+'Key Dates'!$B$9</f>
        <v>45727</v>
      </c>
      <c r="C706" s="42" t="s">
        <v>385</v>
      </c>
      <c r="D706" s="27" t="s">
        <v>74</v>
      </c>
      <c r="E706" s="2" t="s">
        <v>386</v>
      </c>
      <c r="F706" s="2" t="s">
        <v>24</v>
      </c>
    </row>
    <row r="707" spans="1:6" ht="38.25" x14ac:dyDescent="0.25">
      <c r="A707" s="31">
        <f>+'Key Dates'!$B$9</f>
        <v>45727</v>
      </c>
      <c r="B707" s="31">
        <f>+'Key Dates'!$B$9</f>
        <v>45727</v>
      </c>
      <c r="C707" s="42" t="s">
        <v>385</v>
      </c>
      <c r="D707" s="27" t="s">
        <v>74</v>
      </c>
      <c r="E707" s="2" t="s">
        <v>29</v>
      </c>
      <c r="F707" s="2" t="s">
        <v>24</v>
      </c>
    </row>
    <row r="708" spans="1:6" ht="51" x14ac:dyDescent="0.25">
      <c r="A708" s="31">
        <f>+'Key Dates'!$B$9</f>
        <v>45727</v>
      </c>
      <c r="B708" s="31">
        <f>+'Key Dates'!$B$9</f>
        <v>45727</v>
      </c>
      <c r="C708" s="42" t="s">
        <v>385</v>
      </c>
      <c r="D708" s="27" t="s">
        <v>74</v>
      </c>
      <c r="E708" s="2" t="s">
        <v>22</v>
      </c>
      <c r="F708" s="2" t="s">
        <v>24</v>
      </c>
    </row>
    <row r="709" spans="1:6" ht="51" x14ac:dyDescent="0.25">
      <c r="A709" s="31">
        <f>+'Key Dates'!$B$9</f>
        <v>45727</v>
      </c>
      <c r="B709" s="31">
        <f>+'Key Dates'!$B$9</f>
        <v>45727</v>
      </c>
      <c r="C709" s="42" t="s">
        <v>385</v>
      </c>
      <c r="D709" s="27" t="s">
        <v>74</v>
      </c>
      <c r="E709" s="2" t="s">
        <v>23</v>
      </c>
      <c r="F709" s="2" t="s">
        <v>24</v>
      </c>
    </row>
    <row r="710" spans="1:6" ht="31.5" x14ac:dyDescent="0.25">
      <c r="A710" s="31">
        <f>+'Key Dates'!$B$9</f>
        <v>45727</v>
      </c>
      <c r="B710" s="31">
        <f>+'Key Dates'!$B$9</f>
        <v>45727</v>
      </c>
      <c r="C710" s="42" t="s">
        <v>385</v>
      </c>
      <c r="D710" s="27" t="s">
        <v>74</v>
      </c>
      <c r="E710" s="2" t="s">
        <v>46</v>
      </c>
      <c r="F710" s="2" t="s">
        <v>24</v>
      </c>
    </row>
    <row r="711" spans="1:6" ht="15" x14ac:dyDescent="0.25">
      <c r="A711" s="46" t="s">
        <v>133</v>
      </c>
      <c r="B711" s="46"/>
      <c r="C711" s="46"/>
      <c r="D711" s="46"/>
      <c r="E711" s="46"/>
      <c r="F711" s="46"/>
    </row>
  </sheetData>
  <autoFilter ref="A2:F711" xr:uid="{00000000-0009-0000-0000-000001000000}"/>
  <mergeCells count="2">
    <mergeCell ref="A1:F1"/>
    <mergeCell ref="A711:F711"/>
  </mergeCells>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0"/>
  <sheetViews>
    <sheetView workbookViewId="0">
      <selection sqref="A1:B1"/>
    </sheetView>
  </sheetViews>
  <sheetFormatPr defaultColWidth="0" defaultRowHeight="12.75" zeroHeight="1" x14ac:dyDescent="0.2"/>
  <cols>
    <col min="1" max="1" width="67.85546875" style="23" bestFit="1" customWidth="1"/>
    <col min="2" max="2" width="15.5703125" style="23" customWidth="1"/>
    <col min="3" max="16384" width="9.140625" style="17" hidden="1"/>
  </cols>
  <sheetData>
    <row r="1" spans="1:2" x14ac:dyDescent="0.2">
      <c r="A1" s="47" t="s">
        <v>172</v>
      </c>
      <c r="B1" s="47"/>
    </row>
    <row r="2" spans="1:2" x14ac:dyDescent="0.2">
      <c r="A2" s="18" t="s">
        <v>173</v>
      </c>
      <c r="B2" s="19" t="s">
        <v>174</v>
      </c>
    </row>
    <row r="3" spans="1:2" x14ac:dyDescent="0.2">
      <c r="A3" s="23" t="s">
        <v>0</v>
      </c>
      <c r="B3" s="24">
        <v>45237</v>
      </c>
    </row>
    <row r="4" spans="1:2" x14ac:dyDescent="0.2">
      <c r="A4" s="23" t="s">
        <v>140</v>
      </c>
      <c r="B4" s="24">
        <v>45334</v>
      </c>
    </row>
    <row r="5" spans="1:2" x14ac:dyDescent="0.2">
      <c r="A5" s="23" t="s">
        <v>1</v>
      </c>
      <c r="B5" s="24">
        <v>45292</v>
      </c>
    </row>
    <row r="6" spans="1:2" x14ac:dyDescent="0.2">
      <c r="A6" s="23" t="s">
        <v>141</v>
      </c>
      <c r="B6" s="24">
        <v>45363</v>
      </c>
    </row>
    <row r="7" spans="1:2" x14ac:dyDescent="0.2">
      <c r="A7" s="23" t="s">
        <v>142</v>
      </c>
      <c r="B7" s="24">
        <v>45517</v>
      </c>
    </row>
    <row r="8" spans="1:2" x14ac:dyDescent="0.2">
      <c r="A8" s="23" t="s">
        <v>2</v>
      </c>
      <c r="B8" s="24">
        <v>45601</v>
      </c>
    </row>
    <row r="9" spans="1:2" x14ac:dyDescent="0.2">
      <c r="A9" s="23" t="s">
        <v>117</v>
      </c>
      <c r="B9" s="24">
        <v>45727</v>
      </c>
    </row>
    <row r="10" spans="1:2" x14ac:dyDescent="0.2">
      <c r="A10" s="20" t="s">
        <v>143</v>
      </c>
      <c r="B10" s="24">
        <v>45292</v>
      </c>
    </row>
    <row r="11" spans="1:2" x14ac:dyDescent="0.2">
      <c r="A11" s="23" t="s">
        <v>3</v>
      </c>
      <c r="B11" s="24">
        <v>45306</v>
      </c>
    </row>
    <row r="12" spans="1:2" x14ac:dyDescent="0.2">
      <c r="A12" s="23" t="s">
        <v>144</v>
      </c>
      <c r="B12" s="24">
        <v>45341</v>
      </c>
    </row>
    <row r="13" spans="1:2" x14ac:dyDescent="0.2">
      <c r="A13" s="23" t="s">
        <v>4</v>
      </c>
      <c r="B13" s="24">
        <v>45439</v>
      </c>
    </row>
    <row r="14" spans="1:2" x14ac:dyDescent="0.2">
      <c r="A14" s="23" t="s">
        <v>5</v>
      </c>
      <c r="B14" s="24">
        <v>45477</v>
      </c>
    </row>
    <row r="15" spans="1:2" x14ac:dyDescent="0.2">
      <c r="A15" s="23" t="s">
        <v>6</v>
      </c>
      <c r="B15" s="24">
        <v>45537</v>
      </c>
    </row>
    <row r="16" spans="1:2" x14ac:dyDescent="0.2">
      <c r="A16" s="20" t="s">
        <v>145</v>
      </c>
      <c r="B16" s="24">
        <v>45579</v>
      </c>
    </row>
    <row r="17" spans="1:2" x14ac:dyDescent="0.2">
      <c r="A17" s="20" t="s">
        <v>146</v>
      </c>
      <c r="B17" s="24">
        <v>45607</v>
      </c>
    </row>
    <row r="18" spans="1:2" x14ac:dyDescent="0.2">
      <c r="A18" s="23" t="s">
        <v>7</v>
      </c>
      <c r="B18" s="24">
        <v>45624</v>
      </c>
    </row>
    <row r="19" spans="1:2" x14ac:dyDescent="0.2">
      <c r="A19" s="23" t="s">
        <v>147</v>
      </c>
      <c r="B19" s="24">
        <v>45651</v>
      </c>
    </row>
    <row r="20" spans="1:2" x14ac:dyDescent="0.2">
      <c r="A20" s="23" t="s">
        <v>148</v>
      </c>
      <c r="B20" s="24">
        <v>45432</v>
      </c>
    </row>
    <row r="21" spans="1:2" x14ac:dyDescent="0.2">
      <c r="A21" s="23" t="s">
        <v>149</v>
      </c>
      <c r="B21" s="24">
        <v>45405</v>
      </c>
    </row>
    <row r="22" spans="1:2" x14ac:dyDescent="0.2">
      <c r="A22" s="23" t="s">
        <v>150</v>
      </c>
      <c r="B22" s="24">
        <v>45408</v>
      </c>
    </row>
    <row r="23" spans="1:2" x14ac:dyDescent="0.2">
      <c r="A23" s="23" t="s">
        <v>8</v>
      </c>
      <c r="B23" s="24">
        <v>45631</v>
      </c>
    </row>
    <row r="24" spans="1:2" x14ac:dyDescent="0.2">
      <c r="A24" s="20" t="s">
        <v>9</v>
      </c>
      <c r="B24" s="24">
        <v>45658</v>
      </c>
    </row>
    <row r="25" spans="1:2" x14ac:dyDescent="0.2">
      <c r="A25" s="20" t="s">
        <v>10</v>
      </c>
      <c r="B25" s="24">
        <v>45663</v>
      </c>
    </row>
    <row r="26" spans="1:2" x14ac:dyDescent="0.2">
      <c r="A26" s="20" t="s">
        <v>11</v>
      </c>
      <c r="B26" s="24">
        <v>45677</v>
      </c>
    </row>
    <row r="27" spans="1:2" x14ac:dyDescent="0.2">
      <c r="A27" s="23" t="s">
        <v>151</v>
      </c>
      <c r="B27" s="24">
        <v>45412</v>
      </c>
    </row>
    <row r="28" spans="1:2" x14ac:dyDescent="0.2">
      <c r="A28" s="23" t="s">
        <v>152</v>
      </c>
      <c r="B28" s="24">
        <v>45349</v>
      </c>
    </row>
    <row r="29" spans="1:2" x14ac:dyDescent="0.2">
      <c r="A29" s="20" t="s">
        <v>12</v>
      </c>
      <c r="B29" s="25">
        <v>45285</v>
      </c>
    </row>
    <row r="30" spans="1:2" x14ac:dyDescent="0.2">
      <c r="A30" s="20" t="s">
        <v>153</v>
      </c>
      <c r="B30" s="21">
        <v>45320</v>
      </c>
    </row>
    <row r="31" spans="1:2" x14ac:dyDescent="0.2">
      <c r="A31" s="20" t="s">
        <v>13</v>
      </c>
      <c r="B31" s="21">
        <v>45705</v>
      </c>
    </row>
    <row r="32" spans="1:2" ht="25.5" x14ac:dyDescent="0.2">
      <c r="A32" s="22" t="s">
        <v>154</v>
      </c>
      <c r="B32" s="21">
        <v>45642</v>
      </c>
    </row>
    <row r="33" spans="1:2" x14ac:dyDescent="0.2">
      <c r="A33" s="20" t="s">
        <v>155</v>
      </c>
      <c r="B33" s="21">
        <v>45253</v>
      </c>
    </row>
    <row r="34" spans="1:2" x14ac:dyDescent="0.2">
      <c r="A34" s="20" t="s">
        <v>156</v>
      </c>
      <c r="B34" s="21">
        <v>45289</v>
      </c>
    </row>
    <row r="35" spans="1:2" x14ac:dyDescent="0.2">
      <c r="A35" s="20" t="s">
        <v>157</v>
      </c>
      <c r="B35" s="21">
        <v>45335</v>
      </c>
    </row>
    <row r="36" spans="1:2" x14ac:dyDescent="0.2">
      <c r="A36" s="20" t="s">
        <v>158</v>
      </c>
      <c r="B36" s="21">
        <v>45699</v>
      </c>
    </row>
    <row r="37" spans="1:2" x14ac:dyDescent="0.2">
      <c r="A37" s="20" t="s">
        <v>159</v>
      </c>
      <c r="B37" s="21">
        <v>45391</v>
      </c>
    </row>
    <row r="38" spans="1:2" x14ac:dyDescent="0.2">
      <c r="A38" s="20" t="s">
        <v>160</v>
      </c>
      <c r="B38" s="21">
        <v>45426</v>
      </c>
    </row>
    <row r="39" spans="1:2" x14ac:dyDescent="0.2">
      <c r="A39" s="20" t="s">
        <v>161</v>
      </c>
      <c r="B39" s="21">
        <v>45755</v>
      </c>
    </row>
    <row r="40" spans="1:2" x14ac:dyDescent="0.2">
      <c r="A40" s="20" t="s">
        <v>162</v>
      </c>
      <c r="B40" s="21">
        <v>45790</v>
      </c>
    </row>
    <row r="41" spans="1:2" x14ac:dyDescent="0.2">
      <c r="A41" s="20" t="s">
        <v>163</v>
      </c>
      <c r="B41" s="21">
        <v>45684</v>
      </c>
    </row>
    <row r="42" spans="1:2" x14ac:dyDescent="0.2">
      <c r="A42" s="20" t="s">
        <v>164</v>
      </c>
      <c r="B42" s="21">
        <v>45433</v>
      </c>
    </row>
    <row r="43" spans="1:2" ht="12.6" customHeight="1" x14ac:dyDescent="0.2">
      <c r="A43" s="20" t="s">
        <v>165</v>
      </c>
      <c r="B43" s="21">
        <v>45503</v>
      </c>
    </row>
    <row r="44" spans="1:2" ht="12.6" customHeight="1" x14ac:dyDescent="0.2">
      <c r="A44" s="20" t="s">
        <v>166</v>
      </c>
      <c r="B44" s="21">
        <v>45797</v>
      </c>
    </row>
    <row r="45" spans="1:2" ht="12.6" customHeight="1" x14ac:dyDescent="0.2">
      <c r="A45" s="20" t="s">
        <v>167</v>
      </c>
      <c r="B45" s="21">
        <v>45867</v>
      </c>
    </row>
    <row r="46" spans="1:2" ht="12.6" customHeight="1" x14ac:dyDescent="0.2">
      <c r="A46" s="20" t="s">
        <v>168</v>
      </c>
      <c r="B46" s="21">
        <v>45881</v>
      </c>
    </row>
    <row r="47" spans="1:2" ht="12.6" customHeight="1" x14ac:dyDescent="0.2">
      <c r="A47" s="20" t="s">
        <v>169</v>
      </c>
      <c r="B47" s="21">
        <v>45966</v>
      </c>
    </row>
    <row r="48" spans="1:2" ht="12.6" customHeight="1" x14ac:dyDescent="0.2">
      <c r="A48" s="20" t="s">
        <v>170</v>
      </c>
      <c r="B48" s="21">
        <v>45356</v>
      </c>
    </row>
    <row r="49" spans="1:2" ht="12.6" customHeight="1" x14ac:dyDescent="0.2">
      <c r="A49" s="20" t="s">
        <v>171</v>
      </c>
      <c r="B49" s="21">
        <v>45462</v>
      </c>
    </row>
    <row r="50" spans="1:2" ht="12.6" customHeight="1" x14ac:dyDescent="0.2">
      <c r="A50" s="47" t="s">
        <v>133</v>
      </c>
      <c r="B50" s="47"/>
    </row>
  </sheetData>
  <mergeCells count="2">
    <mergeCell ref="A1:B1"/>
    <mergeCell ref="A50:B5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44d800e-ed88-4d52-b719-eb61c0efcd8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37B3F01C190254E9B608656D91F0563" ma:contentTypeVersion="15" ma:contentTypeDescription="Create a new document." ma:contentTypeScope="" ma:versionID="9837f324c5d14d744f35095e390ff8f5">
  <xsd:schema xmlns:xsd="http://www.w3.org/2001/XMLSchema" xmlns:xs="http://www.w3.org/2001/XMLSchema" xmlns:p="http://schemas.microsoft.com/office/2006/metadata/properties" xmlns:ns3="844d800e-ed88-4d52-b719-eb61c0efcd85" xmlns:ns4="6afbba72-edd0-49c0-b209-16d79da63736" targetNamespace="http://schemas.microsoft.com/office/2006/metadata/properties" ma:root="true" ma:fieldsID="2c98b1bed7219ec46175d04d6e712915" ns3:_="" ns4:_="">
    <xsd:import namespace="844d800e-ed88-4d52-b719-eb61c0efcd85"/>
    <xsd:import namespace="6afbba72-edd0-49c0-b209-16d79da63736"/>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4d800e-ed88-4d52-b719-eb61c0efcd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bba72-edd0-49c0-b209-16d79da6373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5A3C39-28BC-4FE9-833A-5793FF5E9EE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44d800e-ed88-4d52-b719-eb61c0efcd85"/>
    <ds:schemaRef ds:uri="6afbba72-edd0-49c0-b209-16d79da63736"/>
    <ds:schemaRef ds:uri="http://www.w3.org/XML/1998/namespace"/>
    <ds:schemaRef ds:uri="http://purl.org/dc/dcmitype/"/>
  </ds:schemaRefs>
</ds:datastoreItem>
</file>

<file path=customXml/itemProps2.xml><?xml version="1.0" encoding="utf-8"?>
<ds:datastoreItem xmlns:ds="http://schemas.openxmlformats.org/officeDocument/2006/customXml" ds:itemID="{A6C03939-3BEB-4820-9EE5-5BB115815C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4d800e-ed88-4d52-b719-eb61c0efcd85"/>
    <ds:schemaRef ds:uri="6afbba72-edd0-49c0-b209-16d79da637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9DB733-E666-4FE9-8356-43122E0A73B4}">
  <ds:schemaRefs>
    <ds:schemaRef ds:uri="http://schemas.microsoft.com/sharepoint/v3/contenttype/forms"/>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Notes on Calendar</vt:lpstr>
      <vt:lpstr>Combined Elections Calendar</vt:lpstr>
      <vt:lpstr>Key Dates</vt:lpstr>
      <vt:lpstr>'Combined Elections Calendar'!Print_Area</vt:lpstr>
      <vt:lpstr>'Key Dates'!Print_Area</vt:lpstr>
      <vt:lpstr>'Notes on Calendar'!Print_Area</vt:lpstr>
      <vt:lpstr>TitleRegion1.A3.B49.3</vt:lpstr>
      <vt:lpstr>TitleRegion1.A3.F710.2</vt:lpstr>
    </vt:vector>
  </TitlesOfParts>
  <Company>Office of the Minnesota Secretary of State, Elections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Updated Combined Elections Calendar Starting 11/1/24</dc:title>
  <dc:subject>Guide to important dates for election administration in Minnesota</dc:subject>
  <dc:creator>Elections Division</dc:creator>
  <cp:keywords>2024, Minnesota, Elections, Calendar</cp:keywords>
  <cp:lastModifiedBy>Neuhauser, Brad (OSS)</cp:lastModifiedBy>
  <cp:lastPrinted>2020-02-27T15:19:46Z</cp:lastPrinted>
  <dcterms:created xsi:type="dcterms:W3CDTF">2020-01-23T18:17:00Z</dcterms:created>
  <dcterms:modified xsi:type="dcterms:W3CDTF">2024-11-01T19:30:04Z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0x010100A37B3F01C190254E9B608656D91F0563</vt:lpwstr>
  </property>
</Properties>
</file>